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/>
</workbook>
</file>

<file path=xl/sharedStrings.xml><?xml version="1.0" encoding="utf-8"?>
<sst xmlns="http://schemas.openxmlformats.org/spreadsheetml/2006/main" count="193">
  <si>
    <t>表1</t>
  </si>
  <si>
    <r>
      <t xml:space="preserve"> 鄂州市残疾人联合会</t>
    </r>
    <r>
      <rPr>
        <sz val="20"/>
        <rFont val="方正小标宋简体"/>
        <charset val="134"/>
      </rPr>
      <t>2018年部门收支预算情况表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</si>
  <si>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</si>
  <si>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</si>
  <si>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</si>
  <si>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</si>
  <si>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</si>
  <si>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</si>
  <si>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</si>
  <si>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</si>
  <si>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</si>
  <si>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</si>
  <si>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</si>
  <si>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</si>
  <si>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</si>
  <si>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</si>
  <si>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</si>
  <si>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</si>
  <si>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</si>
  <si>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</si>
  <si>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</si>
  <si>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</si>
  <si>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</si>
  <si>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</si>
  <si>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</si>
  <si>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</si>
  <si>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</si>
  <si>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</si>
  <si>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</si>
  <si>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</si>
  <si>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</si>
  <si>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</si>
  <si>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</si>
  <si>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</si>
  <si>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</si>
  <si>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</si>
  <si>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</si>
  <si>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</si>
  <si>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</si>
  <si>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</si>
  <si>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</si>
  <si>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</si>
  <si>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</si>
  <si>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</si>
  <si>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</si>
  <si>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</si>
  <si>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</si>
  <si>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</si>
  <si>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</si>
  <si>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</si>
  <si>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</si>
  <si>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</si>
  <si>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</si>
  <si>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</si>
  <si>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</si>
  <si>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</si>
  <si>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</si>
  <si>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</si>
  <si>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</si>
  <si>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</si>
  <si>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</si>
  <si>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</si>
  <si>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</si>
  <si>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</si>
  <si>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</si>
  <si>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</si>
  <si>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</si>
  <si>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</si>
  <si>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</si>
  <si>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</si>
  <si>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</si>
  <si>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</si>
  <si>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</si>
  <si>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</si>
  <si>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</si>
  <si>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</si>
  <si>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</si>
  <si>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</si>
  <si>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t>鄂州市残疾人联合会</t>
    </r>
    <r>
      <rPr>
        <sz val="20"/>
        <rFont val="方正小标宋简体"/>
        <charset val="134"/>
      </rPr>
      <t>2018年部门收入预算情况表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</si>
  <si>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</si>
  <si>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</si>
  <si>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</si>
  <si>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</si>
  <si>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</si>
  <si>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</si>
  <si>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</si>
  <si>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</si>
  <si>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</si>
  <si>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</si>
  <si>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</si>
  <si>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</si>
  <si>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</si>
  <si>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</si>
  <si>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</si>
  <si>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</si>
  <si>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</si>
  <si>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</si>
  <si>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</si>
  <si>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</si>
  <si>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</si>
  <si>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</si>
  <si>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</si>
  <si>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</si>
  <si>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</si>
  <si>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鄂州市残疾人联合会本级</t>
  </si>
  <si>
    <t>表3</t>
  </si>
  <si>
    <r>
      <t xml:space="preserve"> 鄂州市残疾人联合会 </t>
    </r>
    <r>
      <rPr>
        <sz val="20"/>
        <color rgb="FF000000"/>
        <rFont val="方正小标宋简体"/>
        <charset val="134"/>
      </rPr>
      <t>2018年部门支出预算情况表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</si>
  <si>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</si>
  <si>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</si>
  <si>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</si>
  <si>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</si>
  <si>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</si>
  <si>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</si>
  <si>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</si>
  <si>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</si>
  <si>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</si>
  <si>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鄂州市残疾人联合会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</si>
  <si>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</si>
  <si>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</si>
  <si>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</si>
  <si>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行政运行（残疾人事业）</t>
  </si>
  <si>
    <t xml:space="preserve">  一般行政管理事务（残疾人事业）</t>
  </si>
  <si>
    <t xml:space="preserve">  残疾人康复</t>
  </si>
  <si>
    <t xml:space="preserve">  残疾人体育</t>
  </si>
  <si>
    <t xml:space="preserve">  其他残疾人事业支出</t>
  </si>
  <si>
    <t xml:space="preserve">  行政单位医疗</t>
  </si>
  <si>
    <t xml:space="preserve">  住房公积金</t>
  </si>
  <si>
    <t>表4</t>
  </si>
  <si>
    <r>
      <t>鄂州市残疾人联合会</t>
    </r>
    <r>
      <rPr>
        <sz val="20"/>
        <color rgb="FF000000"/>
        <rFont val="方正小标宋简体"/>
        <charset val="134"/>
      </rPr>
      <t>2018年财政拨款收支预算情况表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</si>
  <si>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</si>
  <si>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</si>
  <si>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</si>
  <si>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</si>
  <si>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</si>
  <si>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</si>
  <si>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</si>
  <si>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</si>
  <si>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</si>
  <si>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</si>
  <si>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</si>
  <si>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</si>
  <si>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</si>
  <si>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</si>
  <si>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</si>
  <si>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indexed="8"/>
        <rFont val="方正小标宋简体"/>
        <charset val="134"/>
      </rPr>
      <t>鄂州市残疾人联合会</t>
    </r>
    <r>
      <rPr>
        <sz val="20"/>
        <color indexed="8"/>
        <rFont val="方正小标宋简体"/>
        <charset val="134"/>
      </rPr>
      <t>2018年一般公共预算支出情况表</t>
    </r>
  </si>
  <si>
    <t>功能科目编码（到项级）</t>
  </si>
  <si>
    <t>表6</t>
  </si>
  <si>
    <r>
      <rPr>
        <u/>
        <sz val="20"/>
        <color indexed="8"/>
        <rFont val="方正小标宋简体"/>
        <charset val="134"/>
      </rPr>
      <t>鄂州市残疾人联合会</t>
    </r>
    <r>
      <rPr>
        <sz val="20"/>
        <color indexed="8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</si>
  <si>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</si>
  <si>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</si>
  <si>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</si>
  <si>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</si>
  <si>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>合   计</t>
  </si>
  <si>
    <t xml:space="preserve">  基本工资</t>
  </si>
  <si>
    <t xml:space="preserve">  津贴补贴</t>
  </si>
  <si>
    <t xml:space="preserve"> 机关事业单位基本养老保险缴费</t>
  </si>
  <si>
    <t xml:space="preserve">  公务员医疗补助缴费</t>
  </si>
  <si>
    <t xml:space="preserve">  办 公 费</t>
  </si>
  <si>
    <t xml:space="preserve">  印 刷 费</t>
  </si>
  <si>
    <t xml:space="preserve">  水 费</t>
  </si>
  <si>
    <t xml:space="preserve">  电 费</t>
  </si>
  <si>
    <t xml:space="preserve">  邮 电 费</t>
  </si>
  <si>
    <t xml:space="preserve">  差 旅 费</t>
  </si>
  <si>
    <t xml:space="preserve">  维修(护)费</t>
  </si>
  <si>
    <t xml:space="preserve">  会 议 费</t>
  </si>
  <si>
    <t xml:space="preserve">  培 训 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</si>
  <si>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</si>
  <si>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</si>
  <si>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</si>
  <si>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</si>
  <si>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福 利 费</t>
  </si>
  <si>
    <t xml:space="preserve">  办公设备购置</t>
  </si>
  <si>
    <t xml:space="preserve">  教育经费</t>
  </si>
  <si>
    <t>对个人和家庭的补助</t>
  </si>
  <si>
    <t xml:space="preserve">  离退休人员福利费</t>
  </si>
  <si>
    <t xml:space="preserve">  离退休人员公务费</t>
  </si>
  <si>
    <t xml:space="preserve">  抚 恤 金</t>
  </si>
  <si>
    <t>表7</t>
  </si>
  <si>
    <r>
      <rPr>
        <u/>
        <sz val="20"/>
        <color indexed="8"/>
        <rFont val="方正小标宋简体"/>
        <charset val="134"/>
      </rPr>
      <t xml:space="preserve"> 鄂州市残疾人联合会 </t>
    </r>
    <r>
      <rPr>
        <sz val="20"/>
        <color indexed="8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</si>
  <si>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</si>
  <si>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</si>
  <si>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</si>
  <si>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</si>
  <si>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</si>
  <si>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</si>
  <si>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二级单位市就业服务中心有公务用车一辆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</si>
  <si>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</si>
  <si>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</si>
  <si>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</si>
  <si>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</si>
  <si>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</si>
  <si>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表8</t>
  </si>
  <si>
    <r>
      <rPr>
        <u/>
        <sz val="20"/>
        <color indexed="8"/>
        <rFont val="方正小标宋简体"/>
        <charset val="134"/>
      </rPr>
      <t xml:space="preserve"> 鄂州市残疾人联合会</t>
    </r>
    <r>
      <rPr>
        <sz val="20"/>
        <color indexed="8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</si>
</sst>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177" formatCode="#,##0.00_ "/>
    <numFmt numFmtId="178" formatCode="#,##0.0_ "/>
    <numFmt numFmtId="179" formatCode="0000"/>
    <numFmt numFmtId="180" formatCode="00"/>
    <numFmt numFmtId="181" formatCode="* #,##0.00;* \-#,##0.00;* &quot;&quot;??;@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20"/>
      <color indexed="8"/>
      <name val="方正小标宋简体"/>
      <charset val="134"/>
    </font>
    <font>
      <sz val="20"/>
      <color indexed="8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u/>
      <sz val="20"/>
      <color rgb="FF000000"/>
      <name val="方正小标宋简体"/>
      <charset val="134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30" fillId="14" borderId="17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>
      <alignment vertical="center"/>
    </xf>
    <xf numFmtId="4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indent="1"/>
    </xf>
    <xf numFmtId="176" fontId="4" fillId="0" borderId="2" xfId="0" applyNumberFormat="1" applyFont="1" applyFill="1" applyBorder="1" applyAlignment="1" applyProtection="1">
      <alignment horizontal="left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1" fillId="0" borderId="4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4" fontId="1" fillId="0" borderId="1" xfId="0" applyNumberFormat="1" applyFont="1" applyBorder="1" applyAlignment="1">
      <alignment horizontal="left" vertical="center" indent="2"/>
    </xf>
    <xf numFmtId="0" fontId="5" fillId="0" borderId="0" xfId="0" applyFont="1" applyFill="1" applyBorder="1" applyAlignment="1"/>
    <xf numFmtId="179" fontId="4" fillId="0" borderId="0" xfId="0" applyNumberFormat="1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4" fontId="0" fillId="0" borderId="1" xfId="0" applyNumberFormat="1" applyBorder="1">
      <alignment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Alignment="1" applyProtection="1">
      <alignment horizontal="center" vertical="center"/>
    </xf>
    <xf numFmtId="180" fontId="10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8" fontId="4" fillId="0" borderId="5" xfId="0" applyNumberFormat="1" applyFont="1" applyFill="1" applyBorder="1" applyAlignment="1" applyProtection="1">
      <alignment horizontal="center" vertical="center" wrapTex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178" fontId="4" fillId="0" borderId="7" xfId="0" applyNumberFormat="1" applyFont="1" applyFill="1" applyBorder="1" applyAlignment="1" applyProtection="1">
      <alignment horizontal="center" vertical="center" wrapText="1"/>
    </xf>
    <xf numFmtId="178" fontId="4" fillId="0" borderId="4" xfId="0" applyNumberFormat="1" applyFont="1" applyFill="1" applyBorder="1" applyAlignment="1" applyProtection="1">
      <alignment horizontal="center" vertical="center" wrapText="1"/>
    </xf>
    <xf numFmtId="181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7" fontId="0" fillId="0" borderId="4" xfId="0" applyNumberFormat="1" applyBorder="1">
      <alignment vertical="center"/>
    </xf>
    <xf numFmtId="0" fontId="0" fillId="0" borderId="4" xfId="0" applyBorder="1">
      <alignment vertical="center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3" xfId="0" applyNumberFormat="1" applyFont="1" applyFill="1" applyBorder="1" applyAlignment="1" applyProtection="1">
      <alignment horizontal="center" vertical="center" wrapText="1"/>
    </xf>
    <xf numFmtId="178" fontId="4" fillId="0" borderId="8" xfId="0" applyNumberFormat="1" applyFont="1" applyFill="1" applyBorder="1" applyAlignment="1" applyProtection="1">
      <alignment horizontal="center" vertical="center" wrapText="1"/>
    </xf>
    <xf numFmtId="178" fontId="4" fillId="0" borderId="9" xfId="0" applyNumberFormat="1" applyFont="1" applyFill="1" applyBorder="1" applyAlignment="1" applyProtection="1">
      <alignment horizontal="center" vertical="center" wrapText="1"/>
    </xf>
    <xf numFmtId="178" fontId="4" fillId="0" borderId="10" xfId="0" applyNumberFormat="1" applyFont="1" applyFill="1" applyBorder="1" applyAlignment="1" applyProtection="1">
      <alignment horizontal="center" vertical="center" wrapText="1"/>
    </xf>
    <xf numFmtId="181" fontId="4" fillId="0" borderId="8" xfId="0" applyNumberFormat="1" applyFont="1" applyFill="1" applyBorder="1" applyAlignment="1">
      <alignment horizontal="center" vertical="center" wrapText="1"/>
    </xf>
    <xf numFmtId="181" fontId="4" fillId="0" borderId="9" xfId="0" applyNumberFormat="1" applyFont="1" applyFill="1" applyBorder="1" applyAlignment="1">
      <alignment horizontal="center" vertical="center" wrapText="1"/>
    </xf>
    <xf numFmtId="181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abSelected="1" workbookViewId="0">
      <selection activeCell="C24" sqref="C24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" t="s">
        <v>0</v>
      </c>
    </row>
    <row r="2" ht="25.5" spans="1:6">
      <c r="A2" s="83" t="s">
        <v>1</v>
      </c>
      <c r="B2" s="84"/>
      <c r="C2" s="84"/>
      <c r="D2" s="84"/>
      <c r="E2" s="84"/>
      <c r="F2" s="84"/>
    </row>
    <row r="3" spans="1:6">
      <c r="A3" s="82"/>
      <c r="B3" s="85"/>
      <c r="C3" s="85"/>
      <c r="D3" s="82"/>
      <c r="E3" s="82"/>
      <c r="F3" s="86" t="s">
        <v>2</v>
      </c>
    </row>
    <row r="4" spans="1:6">
      <c r="A4" s="87" t="s">
        <v>3</v>
      </c>
      <c r="B4" s="87"/>
      <c r="C4" s="33" t="s">
        <v>4</v>
      </c>
      <c r="D4" s="33"/>
      <c r="E4" s="33"/>
      <c r="F4" s="33"/>
    </row>
    <row r="5" spans="1:6">
      <c r="A5" s="33" t="s">
        <v>5</v>
      </c>
      <c r="B5" s="33" t="s">
        <v>6</v>
      </c>
      <c r="C5" s="33" t="s">
        <v>7</v>
      </c>
      <c r="D5" s="88" t="s">
        <v>6</v>
      </c>
      <c r="E5" s="33" t="s">
        <v>8</v>
      </c>
      <c r="F5" s="33" t="s">
        <v>6</v>
      </c>
    </row>
    <row r="6" spans="1:6">
      <c r="A6" s="39" t="s">
        <v>9</v>
      </c>
      <c r="B6" s="89">
        <v>2766.42</v>
      </c>
      <c r="C6" s="39" t="s">
        <v>10</v>
      </c>
      <c r="D6" s="89">
        <v>253.4</v>
      </c>
      <c r="E6" s="40" t="s">
        <v>11</v>
      </c>
      <c r="F6" s="89"/>
    </row>
    <row r="7" spans="1:6">
      <c r="A7" s="41" t="s">
        <v>12</v>
      </c>
      <c r="B7" s="89">
        <v>1251.42</v>
      </c>
      <c r="C7" s="42" t="s">
        <v>13</v>
      </c>
      <c r="D7" s="89">
        <v>208.43</v>
      </c>
      <c r="E7" s="40" t="s">
        <v>14</v>
      </c>
      <c r="F7" s="89"/>
    </row>
    <row r="8" spans="1:6">
      <c r="A8" s="41" t="s">
        <v>15</v>
      </c>
      <c r="B8" s="89">
        <v>1515</v>
      </c>
      <c r="C8" s="42" t="s">
        <v>16</v>
      </c>
      <c r="D8" s="89">
        <v>42.48</v>
      </c>
      <c r="E8" s="40" t="s">
        <v>17</v>
      </c>
      <c r="F8" s="89"/>
    </row>
    <row r="9" spans="1:6">
      <c r="A9" s="90" t="s">
        <v>18</v>
      </c>
      <c r="B9" s="89"/>
      <c r="C9" s="42" t="s">
        <v>19</v>
      </c>
      <c r="D9" s="89">
        <v>2.49</v>
      </c>
      <c r="E9" s="40" t="s">
        <v>20</v>
      </c>
      <c r="F9" s="89"/>
    </row>
    <row r="10" spans="1:6">
      <c r="A10" s="39" t="s">
        <v>21</v>
      </c>
      <c r="B10" s="89"/>
      <c r="C10" s="39" t="s">
        <v>22</v>
      </c>
      <c r="D10" s="89">
        <v>1348.02</v>
      </c>
      <c r="E10" s="40" t="s">
        <v>23</v>
      </c>
      <c r="F10" s="89">
        <v>1.84</v>
      </c>
    </row>
    <row r="11" spans="1:6">
      <c r="A11" s="39" t="s">
        <v>24</v>
      </c>
      <c r="B11" s="89"/>
      <c r="C11" s="42" t="s">
        <v>25</v>
      </c>
      <c r="D11" s="89"/>
      <c r="E11" s="40" t="s">
        <v>26</v>
      </c>
      <c r="F11" s="89"/>
    </row>
    <row r="12" spans="1:6">
      <c r="A12" s="39" t="s">
        <v>27</v>
      </c>
      <c r="B12" s="89"/>
      <c r="C12" s="42" t="s">
        <v>28</v>
      </c>
      <c r="D12" s="89"/>
      <c r="E12" s="40" t="s">
        <v>29</v>
      </c>
      <c r="F12" s="89"/>
    </row>
    <row r="13" spans="1:6">
      <c r="A13" s="39" t="s">
        <v>30</v>
      </c>
      <c r="B13" s="89"/>
      <c r="C13" s="44" t="s">
        <v>31</v>
      </c>
      <c r="D13" s="89"/>
      <c r="E13" s="40" t="s">
        <v>32</v>
      </c>
      <c r="F13" s="89">
        <f>1539.45+28.91</f>
        <v>1568.36</v>
      </c>
    </row>
    <row r="14" spans="1:6">
      <c r="A14" s="90" t="s">
        <v>33</v>
      </c>
      <c r="B14" s="89"/>
      <c r="C14" s="45" t="s">
        <v>34</v>
      </c>
      <c r="D14" s="89"/>
      <c r="E14" s="40" t="s">
        <v>35</v>
      </c>
      <c r="F14" s="89"/>
    </row>
    <row r="15" spans="1:6">
      <c r="A15" s="39" t="s">
        <v>36</v>
      </c>
      <c r="B15" s="89"/>
      <c r="C15" s="42" t="s">
        <v>37</v>
      </c>
      <c r="D15" s="91"/>
      <c r="E15" s="40" t="s">
        <v>38</v>
      </c>
      <c r="F15" s="89">
        <v>16.53</v>
      </c>
    </row>
    <row r="16" spans="1:6">
      <c r="A16" s="39" t="s">
        <v>39</v>
      </c>
      <c r="B16" s="89"/>
      <c r="C16" s="42" t="s">
        <v>40</v>
      </c>
      <c r="D16" s="89">
        <v>1348.02</v>
      </c>
      <c r="E16" s="40" t="s">
        <v>41</v>
      </c>
      <c r="F16" s="89"/>
    </row>
    <row r="17" spans="1:6">
      <c r="A17" s="39" t="s">
        <v>42</v>
      </c>
      <c r="B17" s="89"/>
      <c r="C17" s="39" t="s">
        <v>43</v>
      </c>
      <c r="D17" s="89"/>
      <c r="E17" s="40" t="s">
        <v>44</v>
      </c>
      <c r="F17" s="89"/>
    </row>
    <row r="18" spans="1:6">
      <c r="A18" s="39" t="s">
        <v>45</v>
      </c>
      <c r="B18" s="89"/>
      <c r="C18" s="39" t="s">
        <v>46</v>
      </c>
      <c r="D18" s="89"/>
      <c r="E18" s="40" t="s">
        <v>47</v>
      </c>
      <c r="F18" s="89"/>
    </row>
    <row r="19" spans="1:6">
      <c r="A19" s="39" t="s">
        <v>48</v>
      </c>
      <c r="B19" s="89"/>
      <c r="C19" s="39" t="s">
        <v>49</v>
      </c>
      <c r="D19" s="89"/>
      <c r="E19" s="40" t="s">
        <v>50</v>
      </c>
      <c r="F19" s="89"/>
    </row>
    <row r="20" spans="1:6">
      <c r="A20" s="92"/>
      <c r="B20" s="92"/>
      <c r="C20" s="39" t="s">
        <v>51</v>
      </c>
      <c r="D20" s="89"/>
      <c r="E20" s="40" t="s">
        <v>52</v>
      </c>
      <c r="F20" s="89"/>
    </row>
    <row r="21" spans="1:6">
      <c r="A21" s="92"/>
      <c r="B21" s="92"/>
      <c r="C21" s="39"/>
      <c r="D21" s="89"/>
      <c r="E21" s="40" t="s">
        <v>53</v>
      </c>
      <c r="F21" s="89"/>
    </row>
    <row r="22" spans="1:6">
      <c r="A22" s="92"/>
      <c r="B22" s="92"/>
      <c r="C22" s="39"/>
      <c r="D22" s="89"/>
      <c r="E22" s="40" t="s">
        <v>54</v>
      </c>
      <c r="F22" s="89"/>
    </row>
    <row r="23" spans="1:6">
      <c r="A23" s="92"/>
      <c r="B23" s="92"/>
      <c r="C23" s="39"/>
      <c r="D23" s="89"/>
      <c r="E23" s="40" t="s">
        <v>55</v>
      </c>
      <c r="F23" s="89"/>
    </row>
    <row r="24" spans="1:6">
      <c r="A24" s="92"/>
      <c r="B24" s="92"/>
      <c r="C24" s="39"/>
      <c r="D24" s="89"/>
      <c r="E24" s="40" t="s">
        <v>56</v>
      </c>
      <c r="F24" s="89"/>
    </row>
    <row r="25" spans="1:6">
      <c r="A25" s="39"/>
      <c r="B25" s="89"/>
      <c r="C25" s="39"/>
      <c r="D25" s="89"/>
      <c r="E25" s="40" t="s">
        <v>57</v>
      </c>
      <c r="F25" s="89">
        <v>14.69</v>
      </c>
    </row>
    <row r="26" spans="1:6">
      <c r="A26" s="39"/>
      <c r="B26" s="89"/>
      <c r="C26" s="39"/>
      <c r="D26" s="89"/>
      <c r="E26" s="40" t="s">
        <v>58</v>
      </c>
      <c r="F26" s="89"/>
    </row>
    <row r="27" spans="1:6">
      <c r="A27" s="39"/>
      <c r="B27" s="89"/>
      <c r="C27" s="39"/>
      <c r="D27" s="89"/>
      <c r="E27" s="40" t="s">
        <v>59</v>
      </c>
      <c r="F27" s="89"/>
    </row>
    <row r="28" spans="1:6">
      <c r="A28" s="39"/>
      <c r="B28" s="89"/>
      <c r="C28" s="39"/>
      <c r="D28" s="89"/>
      <c r="E28" s="40" t="s">
        <v>60</v>
      </c>
      <c r="F28" s="89"/>
    </row>
    <row r="29" spans="1:6">
      <c r="A29" s="39"/>
      <c r="B29" s="89"/>
      <c r="C29" s="39"/>
      <c r="D29" s="89"/>
      <c r="E29" s="40" t="s">
        <v>61</v>
      </c>
      <c r="F29" s="89"/>
    </row>
    <row r="30" spans="1:6">
      <c r="A30" s="39"/>
      <c r="B30" s="89"/>
      <c r="C30" s="39"/>
      <c r="D30" s="89"/>
      <c r="E30" s="40" t="s">
        <v>62</v>
      </c>
      <c r="F30" s="89"/>
    </row>
    <row r="31" spans="1:6">
      <c r="A31" s="39"/>
      <c r="B31" s="89"/>
      <c r="C31" s="39"/>
      <c r="D31" s="89"/>
      <c r="E31" s="40" t="s">
        <v>63</v>
      </c>
      <c r="F31" s="89"/>
    </row>
    <row r="32" spans="1:6">
      <c r="A32" s="39"/>
      <c r="B32" s="89"/>
      <c r="C32" s="39"/>
      <c r="D32" s="89"/>
      <c r="E32" s="40" t="s">
        <v>64</v>
      </c>
      <c r="F32" s="89"/>
    </row>
    <row r="33" spans="1:6">
      <c r="A33" s="39"/>
      <c r="B33" s="89"/>
      <c r="C33" s="39"/>
      <c r="D33" s="89"/>
      <c r="E33" s="40" t="s">
        <v>65</v>
      </c>
      <c r="F33" s="89"/>
    </row>
    <row r="34" spans="1:6">
      <c r="A34" s="39"/>
      <c r="B34" s="89"/>
      <c r="C34" s="39"/>
      <c r="D34" s="89"/>
      <c r="E34" s="40"/>
      <c r="F34" s="89"/>
    </row>
    <row r="35" spans="1:6">
      <c r="A35" s="33" t="s">
        <v>66</v>
      </c>
      <c r="B35" s="89">
        <f>SUM(B7:B34)</f>
        <v>2766.42</v>
      </c>
      <c r="C35" s="33" t="s">
        <v>67</v>
      </c>
      <c r="D35" s="89">
        <f>D6+D10</f>
        <v>1601.42</v>
      </c>
      <c r="E35" s="33" t="s">
        <v>67</v>
      </c>
      <c r="F35" s="89">
        <f>SUM(F6:F34)</f>
        <v>1601.42</v>
      </c>
    </row>
    <row r="36" spans="1:6">
      <c r="A36" s="39" t="s">
        <v>68</v>
      </c>
      <c r="B36" s="89"/>
      <c r="C36" s="33" t="s">
        <v>69</v>
      </c>
      <c r="D36" s="89">
        <v>-1601.42</v>
      </c>
      <c r="E36" s="33" t="s">
        <v>69</v>
      </c>
      <c r="F36" s="89">
        <v>-1601.42</v>
      </c>
    </row>
    <row r="37" spans="1:6">
      <c r="A37" s="39" t="s">
        <v>70</v>
      </c>
      <c r="B37" s="89"/>
      <c r="C37" s="41"/>
      <c r="D37" s="89"/>
      <c r="E37" s="40"/>
      <c r="F37" s="93"/>
    </row>
    <row r="38" spans="1:6">
      <c r="A38" s="90" t="s">
        <v>71</v>
      </c>
      <c r="B38" s="89"/>
      <c r="C38" s="40"/>
      <c r="D38" s="89"/>
      <c r="E38" s="40"/>
      <c r="F38" s="89"/>
    </row>
    <row r="39" spans="1:6">
      <c r="A39" s="90" t="s">
        <v>72</v>
      </c>
      <c r="B39" s="89"/>
      <c r="C39" s="90"/>
      <c r="D39" s="94"/>
      <c r="E39" s="40"/>
      <c r="F39" s="93"/>
    </row>
    <row r="40" spans="1:6">
      <c r="A40" s="90" t="s">
        <v>73</v>
      </c>
      <c r="B40" s="89"/>
      <c r="C40" s="90"/>
      <c r="D40" s="94"/>
      <c r="E40" s="90"/>
      <c r="F40" s="94"/>
    </row>
    <row r="41" spans="1:6">
      <c r="A41" s="39" t="s">
        <v>74</v>
      </c>
      <c r="B41" s="89"/>
      <c r="C41" s="90"/>
      <c r="D41" s="94"/>
      <c r="E41" s="90"/>
      <c r="F41" s="94"/>
    </row>
    <row r="42" spans="1:6">
      <c r="A42" s="33" t="s">
        <v>75</v>
      </c>
      <c r="B42" s="89">
        <f>B35</f>
        <v>2766.42</v>
      </c>
      <c r="C42" s="33" t="s">
        <v>76</v>
      </c>
      <c r="D42" s="89">
        <f>D35</f>
        <v>1601.42</v>
      </c>
      <c r="E42" s="33" t="s">
        <v>76</v>
      </c>
      <c r="F42" s="89">
        <f>F35</f>
        <v>1601.42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I18" sqref="I18"/>
    </sheetView>
  </sheetViews>
  <sheetFormatPr defaultColWidth="9" defaultRowHeight="13.5"/>
  <cols>
    <col min="1" max="1" width="22.375" customWidth="1"/>
    <col min="2" max="2" width="11" customWidth="1"/>
    <col min="3" max="6" width="5.875" customWidth="1"/>
    <col min="7" max="7" width="8.875" customWidth="1"/>
    <col min="8" max="8" width="9.125" customWidth="1"/>
    <col min="9" max="9" width="9.625" customWidth="1"/>
    <col min="10" max="10" width="9.875" customWidth="1"/>
    <col min="11" max="11" width="7.375" customWidth="1"/>
    <col min="12" max="12" width="5.875" customWidth="1"/>
    <col min="13" max="13" width="9" customWidth="1"/>
    <col min="14" max="22" width="5.875" customWidth="1"/>
  </cols>
  <sheetData>
    <row r="1" spans="1:22">
      <c r="A1" s="57" t="s">
        <v>77</v>
      </c>
      <c r="B1" s="58"/>
      <c r="C1" s="58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82"/>
      <c r="U1" s="50"/>
      <c r="V1" s="32"/>
    </row>
    <row r="2" ht="25.5" spans="1:22">
      <c r="A2" s="59" t="s">
        <v>78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>
      <c r="A3" s="57"/>
      <c r="B3" s="61"/>
      <c r="C3" s="61"/>
      <c r="D3" s="62"/>
      <c r="E3" s="62"/>
      <c r="F3" s="6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82"/>
      <c r="U3" s="50"/>
      <c r="V3" s="32" t="s">
        <v>2</v>
      </c>
    </row>
    <row r="4" spans="1:22">
      <c r="A4" s="10" t="s">
        <v>79</v>
      </c>
      <c r="B4" s="63" t="s">
        <v>80</v>
      </c>
      <c r="C4" s="64" t="s">
        <v>81</v>
      </c>
      <c r="D4" s="65"/>
      <c r="E4" s="65"/>
      <c r="F4" s="66"/>
      <c r="G4" s="65" t="s">
        <v>82</v>
      </c>
      <c r="H4" s="65"/>
      <c r="I4" s="74"/>
      <c r="J4" s="74"/>
      <c r="K4" s="74"/>
      <c r="L4" s="74"/>
      <c r="M4" s="74"/>
      <c r="N4" s="74"/>
      <c r="O4" s="66"/>
      <c r="P4" s="75" t="s">
        <v>83</v>
      </c>
      <c r="Q4" s="75" t="s">
        <v>84</v>
      </c>
      <c r="R4" s="75" t="s">
        <v>85</v>
      </c>
      <c r="S4" s="75" t="s">
        <v>86</v>
      </c>
      <c r="T4" s="75" t="s">
        <v>87</v>
      </c>
      <c r="U4" s="75" t="s">
        <v>88</v>
      </c>
      <c r="V4" s="10" t="s">
        <v>89</v>
      </c>
    </row>
    <row r="5" ht="23.1" customHeight="1" spans="1:22">
      <c r="A5" s="10"/>
      <c r="B5" s="63"/>
      <c r="C5" s="63" t="s">
        <v>90</v>
      </c>
      <c r="D5" s="67" t="s">
        <v>91</v>
      </c>
      <c r="E5" s="67" t="s">
        <v>92</v>
      </c>
      <c r="F5" s="68" t="s">
        <v>93</v>
      </c>
      <c r="G5" s="67" t="s">
        <v>94</v>
      </c>
      <c r="H5" s="67" t="s">
        <v>95</v>
      </c>
      <c r="I5" s="76" t="s">
        <v>96</v>
      </c>
      <c r="J5" s="77"/>
      <c r="K5" s="77"/>
      <c r="L5" s="77"/>
      <c r="M5" s="77"/>
      <c r="N5" s="78"/>
      <c r="O5" s="75" t="s">
        <v>97</v>
      </c>
      <c r="P5" s="75"/>
      <c r="Q5" s="75"/>
      <c r="R5" s="75"/>
      <c r="S5" s="75"/>
      <c r="T5" s="75"/>
      <c r="U5" s="75"/>
      <c r="V5" s="10"/>
    </row>
    <row r="6" ht="36" spans="1:22">
      <c r="A6" s="10"/>
      <c r="B6" s="63"/>
      <c r="C6" s="63"/>
      <c r="D6" s="67"/>
      <c r="E6" s="67"/>
      <c r="F6" s="68"/>
      <c r="G6" s="67"/>
      <c r="H6" s="67"/>
      <c r="I6" s="79" t="s">
        <v>94</v>
      </c>
      <c r="J6" s="80" t="s">
        <v>98</v>
      </c>
      <c r="K6" s="80" t="s">
        <v>99</v>
      </c>
      <c r="L6" s="80" t="s">
        <v>100</v>
      </c>
      <c r="M6" s="80" t="s">
        <v>101</v>
      </c>
      <c r="N6" s="81" t="s">
        <v>102</v>
      </c>
      <c r="O6" s="75"/>
      <c r="P6" s="75"/>
      <c r="Q6" s="75"/>
      <c r="R6" s="75"/>
      <c r="S6" s="75"/>
      <c r="T6" s="75"/>
      <c r="U6" s="75"/>
      <c r="V6" s="10"/>
    </row>
    <row r="7" spans="1:22">
      <c r="A7" s="69" t="s">
        <v>103</v>
      </c>
      <c r="B7" s="70">
        <v>1</v>
      </c>
      <c r="C7" s="71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ht="26.25" customHeight="1" spans="1:22">
      <c r="A8" s="9" t="s">
        <v>104</v>
      </c>
      <c r="B8" s="72">
        <f ca="1">G8+I8</f>
        <v>2766.42</v>
      </c>
      <c r="C8" s="9"/>
      <c r="D8" s="9"/>
      <c r="E8" s="9"/>
      <c r="F8" s="9"/>
      <c r="G8" s="53">
        <f ca="1">H8</f>
        <v>1251.42</v>
      </c>
      <c r="H8" s="53">
        <f ca="1">表一!B7</f>
        <v>1251.42</v>
      </c>
      <c r="I8" s="53">
        <f ca="1">J8</f>
        <v>1515</v>
      </c>
      <c r="J8" s="53">
        <f ca="1">表一!B8</f>
        <v>1515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9"/>
      <c r="B9" s="7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/>
      <c r="B10" s="7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/>
      <c r="B11" s="7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7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73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7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7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7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7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7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/>
      <c r="B19" s="7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C22" sqref="C22"/>
    </sheetView>
  </sheetViews>
  <sheetFormatPr defaultColWidth="9" defaultRowHeight="13.5"/>
  <cols>
    <col min="1" max="1" width="18.5" customWidth="1"/>
    <col min="2" max="2" width="5.875" customWidth="1"/>
    <col min="3" max="3" width="29" customWidth="1"/>
    <col min="4" max="4" width="10.75" customWidth="1"/>
    <col min="5" max="5" width="8.375" customWidth="1"/>
    <col min="6" max="6" width="7.125" customWidth="1"/>
    <col min="7" max="7" width="8.375" customWidth="1"/>
    <col min="9" max="9" width="10.125" customWidth="1"/>
    <col min="10" max="10" width="5.625" customWidth="1"/>
    <col min="11" max="11" width="7.875" customWidth="1"/>
    <col min="12" max="13" width="7.625" customWidth="1"/>
    <col min="14" max="14" width="7.25" customWidth="1"/>
    <col min="15" max="15" width="10.375" customWidth="1"/>
    <col min="16" max="19" width="7.25" customWidth="1"/>
  </cols>
  <sheetData>
    <row r="1" spans="1:1">
      <c r="A1" s="1" t="s">
        <v>105</v>
      </c>
    </row>
    <row r="2" ht="36.95" customHeight="1" spans="1:19">
      <c r="A2" s="35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50"/>
      <c r="B3" s="51"/>
      <c r="C3" s="32"/>
      <c r="D3" s="32"/>
      <c r="E3" s="32"/>
      <c r="F3" s="32"/>
      <c r="G3" s="32"/>
      <c r="H3" s="32"/>
      <c r="I3" s="56"/>
      <c r="J3" s="50"/>
      <c r="K3" s="56"/>
      <c r="L3" s="56"/>
      <c r="M3" s="32"/>
      <c r="S3" s="11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0" t="s">
        <v>110</v>
      </c>
      <c r="J4" s="10"/>
      <c r="K4" s="10"/>
      <c r="L4" s="10"/>
      <c r="M4" s="10"/>
      <c r="N4" s="10"/>
      <c r="O4" s="10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115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ht="24" customHeight="1" spans="1:19">
      <c r="A8" s="9" t="s">
        <v>116</v>
      </c>
      <c r="B8" s="9"/>
      <c r="C8" s="9"/>
      <c r="D8" s="52">
        <f>E8+I8</f>
        <v>1601.42</v>
      </c>
      <c r="E8" s="52">
        <f>F8+G8+H8</f>
        <v>253.4</v>
      </c>
      <c r="F8" s="53">
        <f>SUM(F9:F18)</f>
        <v>208.43</v>
      </c>
      <c r="G8" s="53">
        <f>SUM(G9:G18)</f>
        <v>42.48</v>
      </c>
      <c r="H8" s="53">
        <f>SUM(H9:H18)</f>
        <v>2.49</v>
      </c>
      <c r="I8" s="53">
        <f>SUM(I9:I18)</f>
        <v>1348.02</v>
      </c>
      <c r="J8" s="53"/>
      <c r="K8" s="53"/>
      <c r="L8" s="53"/>
      <c r="M8" s="53"/>
      <c r="N8" s="53"/>
      <c r="O8" s="53">
        <f>SUM(O9:O18)</f>
        <v>1348.02</v>
      </c>
      <c r="P8" s="9"/>
      <c r="Q8" s="9"/>
      <c r="R8" s="9"/>
      <c r="S8" s="9"/>
    </row>
    <row r="9" ht="27" hidden="1" customHeight="1" spans="1:19">
      <c r="A9" s="9"/>
      <c r="B9" s="54">
        <v>20508</v>
      </c>
      <c r="C9" s="55" t="s">
        <v>117</v>
      </c>
      <c r="D9" s="52">
        <f>E9+I9</f>
        <v>1.84</v>
      </c>
      <c r="E9" s="52">
        <f>F9+G9+H9</f>
        <v>1.84</v>
      </c>
      <c r="F9" s="31"/>
      <c r="G9" s="31">
        <f>1.3+0.54</f>
        <v>1.84</v>
      </c>
      <c r="H9" s="31"/>
      <c r="I9" s="9"/>
      <c r="J9" s="9"/>
      <c r="K9" s="9"/>
      <c r="L9" s="9"/>
      <c r="M9" s="9"/>
      <c r="N9" s="9"/>
      <c r="O9" s="31"/>
      <c r="P9" s="9"/>
      <c r="Q9" s="9"/>
      <c r="R9" s="9"/>
      <c r="S9" s="9"/>
    </row>
    <row r="10" ht="27" hidden="1" customHeight="1" spans="1:19">
      <c r="A10" s="9"/>
      <c r="B10" s="54">
        <v>20805</v>
      </c>
      <c r="C10" s="55" t="s">
        <v>118</v>
      </c>
      <c r="D10" s="52">
        <f t="shared" ref="D10:D18" si="0">E10+I10</f>
        <v>1.63</v>
      </c>
      <c r="E10" s="52">
        <f>F10+G10+H10</f>
        <v>1.63</v>
      </c>
      <c r="F10" s="31"/>
      <c r="G10" s="31"/>
      <c r="H10" s="31">
        <f>1.44+0.19</f>
        <v>1.63</v>
      </c>
      <c r="I10" s="9"/>
      <c r="J10" s="9"/>
      <c r="K10" s="9"/>
      <c r="L10" s="9"/>
      <c r="M10" s="9"/>
      <c r="N10" s="9"/>
      <c r="O10" s="31"/>
      <c r="P10" s="9"/>
      <c r="Q10" s="9"/>
      <c r="R10" s="9"/>
      <c r="S10" s="9"/>
    </row>
    <row r="11" ht="27" hidden="1" customHeight="1" spans="1:19">
      <c r="A11" s="9"/>
      <c r="B11" s="54">
        <v>20805</v>
      </c>
      <c r="C11" s="55" t="s">
        <v>119</v>
      </c>
      <c r="D11" s="52">
        <f t="shared" si="0"/>
        <v>25.83</v>
      </c>
      <c r="E11" s="52">
        <f t="shared" ref="E11:E18" si="1">F11+G11+H11</f>
        <v>25.83</v>
      </c>
      <c r="F11" s="31">
        <f>18.31+7.52</f>
        <v>25.83</v>
      </c>
      <c r="G11" s="31"/>
      <c r="H11" s="31"/>
      <c r="I11" s="9"/>
      <c r="J11" s="9"/>
      <c r="K11" s="9"/>
      <c r="L11" s="9"/>
      <c r="M11" s="9"/>
      <c r="N11" s="9"/>
      <c r="O11" s="31"/>
      <c r="P11" s="9"/>
      <c r="Q11" s="9"/>
      <c r="R11" s="9"/>
      <c r="S11" s="9"/>
    </row>
    <row r="12" ht="27" hidden="1" customHeight="1" spans="1:19">
      <c r="A12" s="9"/>
      <c r="B12" s="54">
        <v>20811</v>
      </c>
      <c r="C12" s="55" t="s">
        <v>120</v>
      </c>
      <c r="D12" s="52">
        <f t="shared" si="0"/>
        <v>163.97</v>
      </c>
      <c r="E12" s="52">
        <f t="shared" si="1"/>
        <v>163.97</v>
      </c>
      <c r="F12" s="31">
        <f>86.69+35.78</f>
        <v>122.47</v>
      </c>
      <c r="G12" s="31">
        <f>28.02+12.62</f>
        <v>40.64</v>
      </c>
      <c r="H12" s="31">
        <v>0.86</v>
      </c>
      <c r="I12" s="9"/>
      <c r="J12" s="9"/>
      <c r="K12" s="9"/>
      <c r="L12" s="9"/>
      <c r="M12" s="9"/>
      <c r="N12" s="9"/>
      <c r="O12" s="31"/>
      <c r="P12" s="9"/>
      <c r="Q12" s="9"/>
      <c r="R12" s="9"/>
      <c r="S12" s="9"/>
    </row>
    <row r="13" ht="27" hidden="1" customHeight="1" spans="1:19">
      <c r="A13" s="9"/>
      <c r="B13" s="54">
        <v>20811</v>
      </c>
      <c r="C13" s="55" t="s">
        <v>121</v>
      </c>
      <c r="D13" s="52">
        <f t="shared" si="0"/>
        <v>10</v>
      </c>
      <c r="E13" s="52"/>
      <c r="F13" s="31"/>
      <c r="G13" s="31"/>
      <c r="H13" s="31"/>
      <c r="I13" s="53">
        <f>O13</f>
        <v>10</v>
      </c>
      <c r="J13" s="9"/>
      <c r="K13" s="9"/>
      <c r="L13" s="9"/>
      <c r="M13" s="9"/>
      <c r="N13" s="9"/>
      <c r="O13" s="31">
        <v>10</v>
      </c>
      <c r="P13" s="9"/>
      <c r="Q13" s="9"/>
      <c r="R13" s="9"/>
      <c r="S13" s="9"/>
    </row>
    <row r="14" ht="27" hidden="1" customHeight="1" spans="1:19">
      <c r="A14" s="9"/>
      <c r="B14" s="54">
        <v>20811</v>
      </c>
      <c r="C14" s="55" t="s">
        <v>122</v>
      </c>
      <c r="D14" s="52">
        <f t="shared" si="0"/>
        <v>1349.91</v>
      </c>
      <c r="E14" s="52">
        <f t="shared" si="1"/>
        <v>28.91</v>
      </c>
      <c r="F14" s="31">
        <v>28.91</v>
      </c>
      <c r="G14" s="31"/>
      <c r="H14" s="31"/>
      <c r="I14" s="53">
        <f>O14</f>
        <v>1321</v>
      </c>
      <c r="J14" s="9"/>
      <c r="K14" s="9"/>
      <c r="L14" s="9"/>
      <c r="M14" s="9"/>
      <c r="N14" s="9"/>
      <c r="O14" s="31">
        <v>1321</v>
      </c>
      <c r="P14" s="9"/>
      <c r="Q14" s="9"/>
      <c r="R14" s="9"/>
      <c r="S14" s="9"/>
    </row>
    <row r="15" ht="27" hidden="1" customHeight="1" spans="1:19">
      <c r="A15" s="9"/>
      <c r="B15" s="54">
        <v>20811</v>
      </c>
      <c r="C15" s="55" t="s">
        <v>123</v>
      </c>
      <c r="D15" s="52">
        <f t="shared" si="0"/>
        <v>5</v>
      </c>
      <c r="E15" s="52"/>
      <c r="F15" s="31"/>
      <c r="G15" s="31"/>
      <c r="H15" s="31"/>
      <c r="I15" s="53">
        <f>O15</f>
        <v>5</v>
      </c>
      <c r="J15" s="9"/>
      <c r="K15" s="9"/>
      <c r="L15" s="9"/>
      <c r="M15" s="9"/>
      <c r="N15" s="9"/>
      <c r="O15" s="31">
        <v>5</v>
      </c>
      <c r="P15" s="9"/>
      <c r="Q15" s="9"/>
      <c r="R15" s="9"/>
      <c r="S15" s="9"/>
    </row>
    <row r="16" ht="27" hidden="1" customHeight="1" spans="1:19">
      <c r="A16" s="9"/>
      <c r="B16" s="54">
        <v>20811</v>
      </c>
      <c r="C16" s="55" t="s">
        <v>124</v>
      </c>
      <c r="D16" s="52">
        <f t="shared" si="0"/>
        <v>12.02</v>
      </c>
      <c r="E16" s="52"/>
      <c r="F16" s="31"/>
      <c r="G16" s="31"/>
      <c r="H16" s="31"/>
      <c r="I16" s="53">
        <f>O16</f>
        <v>12.02</v>
      </c>
      <c r="J16" s="9"/>
      <c r="K16" s="9"/>
      <c r="L16" s="9"/>
      <c r="M16" s="9"/>
      <c r="N16" s="9"/>
      <c r="O16" s="31">
        <f>9.82+2.2</f>
        <v>12.02</v>
      </c>
      <c r="P16" s="9"/>
      <c r="Q16" s="9"/>
      <c r="R16" s="9"/>
      <c r="S16" s="9"/>
    </row>
    <row r="17" ht="27" hidden="1" customHeight="1" spans="1:19">
      <c r="A17" s="9"/>
      <c r="B17" s="54">
        <v>21011</v>
      </c>
      <c r="C17" s="55" t="s">
        <v>125</v>
      </c>
      <c r="D17" s="52">
        <f t="shared" si="0"/>
        <v>16.53</v>
      </c>
      <c r="E17" s="52">
        <f t="shared" si="1"/>
        <v>16.53</v>
      </c>
      <c r="F17" s="31">
        <f>11.7+4.83</f>
        <v>16.53</v>
      </c>
      <c r="G17" s="31"/>
      <c r="H17" s="31"/>
      <c r="I17" s="53"/>
      <c r="J17" s="9"/>
      <c r="K17" s="9"/>
      <c r="L17" s="9"/>
      <c r="M17" s="9"/>
      <c r="N17" s="9"/>
      <c r="O17" s="31"/>
      <c r="P17" s="9"/>
      <c r="Q17" s="9"/>
      <c r="R17" s="9"/>
      <c r="S17" s="9"/>
    </row>
    <row r="18" ht="27" hidden="1" customHeight="1" spans="1:19">
      <c r="A18" s="9"/>
      <c r="B18" s="54">
        <v>22102</v>
      </c>
      <c r="C18" s="55" t="s">
        <v>126</v>
      </c>
      <c r="D18" s="52">
        <f t="shared" si="0"/>
        <v>14.69</v>
      </c>
      <c r="E18" s="52">
        <f t="shared" si="1"/>
        <v>14.69</v>
      </c>
      <c r="F18" s="31">
        <f>10.4+4.29</f>
        <v>14.69</v>
      </c>
      <c r="G18" s="31"/>
      <c r="H18" s="31"/>
      <c r="I18" s="53"/>
      <c r="J18" s="9"/>
      <c r="K18" s="9"/>
      <c r="L18" s="9"/>
      <c r="M18" s="9"/>
      <c r="N18" s="9"/>
      <c r="O18" s="31"/>
      <c r="P18" s="9"/>
      <c r="Q18" s="9"/>
      <c r="R18" s="9"/>
      <c r="S18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E26" sqref="E26"/>
    </sheetView>
  </sheetViews>
  <sheetFormatPr defaultColWidth="9" defaultRowHeight="12"/>
  <cols>
    <col min="1" max="1" width="16.625" style="1" customWidth="1"/>
    <col min="2" max="2" width="9" style="1"/>
    <col min="3" max="3" width="24.125" style="1" customWidth="1"/>
    <col min="4" max="4" width="5.5" style="1" customWidth="1"/>
    <col min="5" max="5" width="9.5" style="1" customWidth="1"/>
    <col min="6" max="6" width="8.375" style="1" customWidth="1"/>
    <col min="7" max="7" width="32.25" style="1" customWidth="1"/>
    <col min="8" max="8" width="6.875" style="1" customWidth="1"/>
    <col min="9" max="9" width="15.125" style="1" customWidth="1"/>
    <col min="10" max="10" width="7.75" style="1" customWidth="1"/>
    <col min="11" max="11" width="9.125" style="1" customWidth="1"/>
    <col min="12" max="16384" width="9" style="1"/>
  </cols>
  <sheetData>
    <row r="1" spans="1:1">
      <c r="A1" s="1" t="s">
        <v>127</v>
      </c>
    </row>
    <row r="2" ht="30" customHeight="1" spans="1:10">
      <c r="A2" s="35" t="s">
        <v>128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32" t="s">
        <v>2</v>
      </c>
    </row>
    <row r="4" ht="21.95" customHeight="1" spans="1:10">
      <c r="A4" s="24" t="s">
        <v>129</v>
      </c>
      <c r="B4" s="24"/>
      <c r="C4" s="36" t="s">
        <v>130</v>
      </c>
      <c r="D4" s="37"/>
      <c r="E4" s="37"/>
      <c r="F4" s="37"/>
      <c r="G4" s="37"/>
      <c r="H4" s="37"/>
      <c r="I4" s="37"/>
      <c r="J4" s="46"/>
    </row>
    <row r="5" ht="24" spans="1:10">
      <c r="A5" s="24" t="s">
        <v>131</v>
      </c>
      <c r="B5" s="24" t="s">
        <v>6</v>
      </c>
      <c r="C5" s="10" t="s">
        <v>7</v>
      </c>
      <c r="D5" s="38" t="s">
        <v>90</v>
      </c>
      <c r="E5" s="22" t="s">
        <v>132</v>
      </c>
      <c r="F5" s="22" t="s">
        <v>133</v>
      </c>
      <c r="G5" s="10" t="s">
        <v>8</v>
      </c>
      <c r="H5" s="38" t="s">
        <v>90</v>
      </c>
      <c r="I5" s="22" t="s">
        <v>132</v>
      </c>
      <c r="J5" s="22" t="s">
        <v>133</v>
      </c>
    </row>
    <row r="6" spans="1:10">
      <c r="A6" s="28" t="s">
        <v>134</v>
      </c>
      <c r="B6" s="28">
        <v>2766.42</v>
      </c>
      <c r="C6" s="39" t="s">
        <v>10</v>
      </c>
      <c r="D6" s="28"/>
      <c r="E6" s="25">
        <f ca="1">E7+E8+E9</f>
        <v>253.4</v>
      </c>
      <c r="F6" s="28"/>
      <c r="G6" s="40" t="s">
        <v>11</v>
      </c>
      <c r="H6" s="28"/>
      <c r="I6" s="28"/>
      <c r="J6" s="28"/>
    </row>
    <row r="7" ht="12.75" spans="1:10">
      <c r="A7" s="41"/>
      <c r="B7" s="28"/>
      <c r="C7" s="42" t="s">
        <v>13</v>
      </c>
      <c r="D7" s="28"/>
      <c r="E7" s="26">
        <f ca="1">表一!D7</f>
        <v>208.43</v>
      </c>
      <c r="F7" s="28"/>
      <c r="G7" s="40" t="s">
        <v>14</v>
      </c>
      <c r="H7" s="28"/>
      <c r="I7" s="29"/>
      <c r="J7" s="28"/>
    </row>
    <row r="8" ht="12.75" spans="1:10">
      <c r="A8" s="41"/>
      <c r="B8" s="28"/>
      <c r="C8" s="42" t="s">
        <v>16</v>
      </c>
      <c r="D8" s="28"/>
      <c r="E8" s="26">
        <f ca="1">表一!D8</f>
        <v>42.48</v>
      </c>
      <c r="F8" s="28"/>
      <c r="G8" s="40" t="s">
        <v>17</v>
      </c>
      <c r="H8" s="28"/>
      <c r="I8" s="43"/>
      <c r="J8" s="28"/>
    </row>
    <row r="9" ht="12.75" spans="1:10">
      <c r="A9" s="41"/>
      <c r="B9" s="28"/>
      <c r="C9" s="42" t="s">
        <v>19</v>
      </c>
      <c r="D9" s="28"/>
      <c r="E9" s="26">
        <f ca="1">表一!D9</f>
        <v>2.49</v>
      </c>
      <c r="F9" s="28"/>
      <c r="G9" s="40" t="s">
        <v>20</v>
      </c>
      <c r="H9" s="28"/>
      <c r="I9" s="43"/>
      <c r="J9" s="28"/>
    </row>
    <row r="10" spans="1:10">
      <c r="A10" s="41"/>
      <c r="B10" s="28"/>
      <c r="C10" s="39" t="s">
        <v>22</v>
      </c>
      <c r="D10" s="28"/>
      <c r="E10" s="26">
        <f ca="1">E16</f>
        <v>1348.02</v>
      </c>
      <c r="F10" s="28"/>
      <c r="G10" s="40" t="s">
        <v>23</v>
      </c>
      <c r="H10" s="28"/>
      <c r="I10" s="47">
        <f ca="1">表一!F10</f>
        <v>1.84</v>
      </c>
      <c r="J10" s="28"/>
    </row>
    <row r="11" ht="12.75" spans="1:10">
      <c r="A11" s="43"/>
      <c r="B11" s="28"/>
      <c r="C11" s="42" t="s">
        <v>25</v>
      </c>
      <c r="D11" s="28"/>
      <c r="E11" s="28"/>
      <c r="F11" s="28"/>
      <c r="G11" s="40" t="s">
        <v>26</v>
      </c>
      <c r="H11" s="28"/>
      <c r="I11" s="29"/>
      <c r="J11" s="28"/>
    </row>
    <row r="12" ht="12.75" spans="1:10">
      <c r="A12" s="43"/>
      <c r="B12" s="28"/>
      <c r="C12" s="42" t="s">
        <v>28</v>
      </c>
      <c r="D12" s="28"/>
      <c r="E12" s="28"/>
      <c r="F12" s="28"/>
      <c r="G12" s="40" t="s">
        <v>29</v>
      </c>
      <c r="H12" s="28"/>
      <c r="I12" s="48"/>
      <c r="J12" s="28"/>
    </row>
    <row r="13" spans="1:10">
      <c r="A13" s="43"/>
      <c r="B13" s="28"/>
      <c r="C13" s="44" t="s">
        <v>31</v>
      </c>
      <c r="D13" s="28"/>
      <c r="E13" s="28"/>
      <c r="F13" s="28"/>
      <c r="G13" s="40" t="s">
        <v>32</v>
      </c>
      <c r="H13" s="28"/>
      <c r="I13" s="49">
        <f ca="1">表一!F13</f>
        <v>1568.36</v>
      </c>
      <c r="J13" s="28"/>
    </row>
    <row r="14" spans="1:10">
      <c r="A14" s="43"/>
      <c r="B14" s="28"/>
      <c r="C14" s="45" t="s">
        <v>34</v>
      </c>
      <c r="D14" s="28"/>
      <c r="E14" s="28"/>
      <c r="F14" s="28"/>
      <c r="G14" s="40" t="s">
        <v>35</v>
      </c>
      <c r="H14" s="28"/>
      <c r="I14" s="48"/>
      <c r="J14" s="28"/>
    </row>
    <row r="15" ht="12.75" spans="1:10">
      <c r="A15" s="43"/>
      <c r="B15" s="28"/>
      <c r="C15" s="42" t="s">
        <v>37</v>
      </c>
      <c r="D15" s="28"/>
      <c r="E15" s="28"/>
      <c r="F15" s="28"/>
      <c r="G15" s="40" t="s">
        <v>38</v>
      </c>
      <c r="H15" s="28"/>
      <c r="I15" s="49">
        <f ca="1">表一!F15</f>
        <v>16.53</v>
      </c>
      <c r="J15" s="28"/>
    </row>
    <row r="16" ht="12.75" spans="1:10">
      <c r="A16" s="28" t="s">
        <v>135</v>
      </c>
      <c r="B16" s="28"/>
      <c r="C16" s="42" t="s">
        <v>40</v>
      </c>
      <c r="D16" s="28"/>
      <c r="E16" s="26">
        <f ca="1">表一!D16</f>
        <v>1348.02</v>
      </c>
      <c r="F16" s="28"/>
      <c r="G16" s="40" t="s">
        <v>41</v>
      </c>
      <c r="H16" s="28"/>
      <c r="I16" s="28"/>
      <c r="J16" s="28"/>
    </row>
    <row r="17" spans="1:10">
      <c r="A17" s="28"/>
      <c r="B17" s="28"/>
      <c r="C17" s="39" t="s">
        <v>43</v>
      </c>
      <c r="D17" s="28"/>
      <c r="E17" s="28"/>
      <c r="F17" s="28"/>
      <c r="G17" s="40" t="s">
        <v>44</v>
      </c>
      <c r="H17" s="28"/>
      <c r="I17" s="29"/>
      <c r="J17" s="28"/>
    </row>
    <row r="18" spans="1:10">
      <c r="A18" s="28"/>
      <c r="B18" s="28"/>
      <c r="C18" s="39" t="s">
        <v>46</v>
      </c>
      <c r="D18" s="28"/>
      <c r="E18" s="28"/>
      <c r="F18" s="28"/>
      <c r="G18" s="40" t="s">
        <v>47</v>
      </c>
      <c r="H18" s="28"/>
      <c r="I18" s="48"/>
      <c r="J18" s="28"/>
    </row>
    <row r="19" spans="1:10">
      <c r="A19" s="28"/>
      <c r="B19" s="28"/>
      <c r="C19" s="39" t="s">
        <v>49</v>
      </c>
      <c r="D19" s="28"/>
      <c r="E19" s="28"/>
      <c r="F19" s="28"/>
      <c r="G19" s="40" t="s">
        <v>50</v>
      </c>
      <c r="H19" s="28"/>
      <c r="I19" s="48"/>
      <c r="J19" s="28"/>
    </row>
    <row r="20" spans="1:10">
      <c r="A20" s="28"/>
      <c r="B20" s="28"/>
      <c r="C20" s="39" t="s">
        <v>51</v>
      </c>
      <c r="D20" s="28"/>
      <c r="E20" s="28"/>
      <c r="F20" s="28"/>
      <c r="G20" s="40" t="s">
        <v>52</v>
      </c>
      <c r="H20" s="28"/>
      <c r="I20" s="48"/>
      <c r="J20" s="28"/>
    </row>
    <row r="21" spans="1:10">
      <c r="A21" s="28"/>
      <c r="B21" s="28"/>
      <c r="C21" s="28"/>
      <c r="D21" s="28"/>
      <c r="E21" s="28"/>
      <c r="F21" s="28"/>
      <c r="G21" s="40" t="s">
        <v>53</v>
      </c>
      <c r="H21" s="28"/>
      <c r="I21" s="48"/>
      <c r="J21" s="28"/>
    </row>
    <row r="22" spans="1:10">
      <c r="A22" s="28"/>
      <c r="B22" s="28"/>
      <c r="C22" s="28"/>
      <c r="D22" s="28"/>
      <c r="E22" s="28"/>
      <c r="F22" s="28"/>
      <c r="G22" s="40" t="s">
        <v>54</v>
      </c>
      <c r="H22" s="28"/>
      <c r="I22" s="28"/>
      <c r="J22" s="28"/>
    </row>
    <row r="23" spans="1:10">
      <c r="A23" s="28"/>
      <c r="B23" s="28"/>
      <c r="C23" s="28"/>
      <c r="D23" s="28"/>
      <c r="E23" s="28"/>
      <c r="F23" s="28"/>
      <c r="G23" s="40" t="s">
        <v>55</v>
      </c>
      <c r="H23" s="28"/>
      <c r="I23" s="29"/>
      <c r="J23" s="28"/>
    </row>
    <row r="24" spans="1:10">
      <c r="A24" s="28"/>
      <c r="B24" s="28"/>
      <c r="C24" s="28"/>
      <c r="D24" s="28"/>
      <c r="E24" s="28"/>
      <c r="F24" s="28"/>
      <c r="G24" s="40" t="s">
        <v>56</v>
      </c>
      <c r="H24" s="28"/>
      <c r="I24" s="48"/>
      <c r="J24" s="28"/>
    </row>
    <row r="25" spans="1:10">
      <c r="A25" s="28"/>
      <c r="B25" s="28"/>
      <c r="C25" s="28"/>
      <c r="D25" s="28"/>
      <c r="E25" s="28"/>
      <c r="F25" s="28"/>
      <c r="G25" s="40" t="s">
        <v>57</v>
      </c>
      <c r="H25" s="28"/>
      <c r="I25" s="49">
        <f ca="1">表一!F25</f>
        <v>14.69</v>
      </c>
      <c r="J25" s="28"/>
    </row>
    <row r="26" spans="1:10">
      <c r="A26" s="28"/>
      <c r="B26" s="28"/>
      <c r="C26" s="28"/>
      <c r="D26" s="28"/>
      <c r="E26" s="28"/>
      <c r="F26" s="28"/>
      <c r="G26" s="40" t="s">
        <v>58</v>
      </c>
      <c r="H26" s="28"/>
      <c r="I26" s="48"/>
      <c r="J26" s="28"/>
    </row>
    <row r="27" spans="1:10">
      <c r="A27" s="28"/>
      <c r="B27" s="28"/>
      <c r="C27" s="28"/>
      <c r="D27" s="28"/>
      <c r="E27" s="28"/>
      <c r="F27" s="28"/>
      <c r="G27" s="40" t="s">
        <v>59</v>
      </c>
      <c r="H27" s="28"/>
      <c r="I27" s="48"/>
      <c r="J27" s="28"/>
    </row>
    <row r="28" spans="1:10">
      <c r="A28" s="28"/>
      <c r="B28" s="28"/>
      <c r="C28" s="28"/>
      <c r="D28" s="28"/>
      <c r="E28" s="28"/>
      <c r="F28" s="28"/>
      <c r="G28" s="40" t="s">
        <v>60</v>
      </c>
      <c r="H28" s="28"/>
      <c r="I28" s="28"/>
      <c r="J28" s="28"/>
    </row>
    <row r="29" spans="1:10">
      <c r="A29" s="28"/>
      <c r="B29" s="28"/>
      <c r="C29" s="28"/>
      <c r="D29" s="28"/>
      <c r="E29" s="28"/>
      <c r="F29" s="28"/>
      <c r="G29" s="40" t="s">
        <v>61</v>
      </c>
      <c r="H29" s="28"/>
      <c r="I29" s="28"/>
      <c r="J29" s="28"/>
    </row>
    <row r="30" spans="1:10">
      <c r="A30" s="28"/>
      <c r="B30" s="28"/>
      <c r="C30" s="28"/>
      <c r="D30" s="28"/>
      <c r="E30" s="28"/>
      <c r="F30" s="28"/>
      <c r="G30" s="40" t="s">
        <v>62</v>
      </c>
      <c r="H30" s="28"/>
      <c r="I30" s="28"/>
      <c r="J30" s="28"/>
    </row>
    <row r="31" spans="1:10">
      <c r="A31" s="28"/>
      <c r="B31" s="28"/>
      <c r="C31" s="28"/>
      <c r="D31" s="28"/>
      <c r="E31" s="28"/>
      <c r="F31" s="28"/>
      <c r="G31" s="40" t="s">
        <v>63</v>
      </c>
      <c r="H31" s="28"/>
      <c r="I31" s="28"/>
      <c r="J31" s="28"/>
    </row>
    <row r="32" spans="1:10">
      <c r="A32" s="28"/>
      <c r="B32" s="28"/>
      <c r="C32" s="28"/>
      <c r="D32" s="28"/>
      <c r="E32" s="28"/>
      <c r="F32" s="28"/>
      <c r="G32" s="40" t="s">
        <v>64</v>
      </c>
      <c r="H32" s="28"/>
      <c r="I32" s="28"/>
      <c r="J32" s="28"/>
    </row>
    <row r="33" spans="1:10">
      <c r="A33" s="28"/>
      <c r="B33" s="28"/>
      <c r="C33" s="28"/>
      <c r="D33" s="28"/>
      <c r="E33" s="28"/>
      <c r="F33" s="28"/>
      <c r="G33" s="40" t="s">
        <v>65</v>
      </c>
      <c r="H33" s="28"/>
      <c r="I33" s="28"/>
      <c r="J33" s="28"/>
    </row>
    <row r="34" spans="1:10">
      <c r="A34" s="24" t="s">
        <v>136</v>
      </c>
      <c r="B34" s="28">
        <f>SUM(B6:B33)</f>
        <v>2766.42</v>
      </c>
      <c r="C34" s="24" t="s">
        <v>137</v>
      </c>
      <c r="D34" s="28"/>
      <c r="E34" s="25">
        <f ca="1">E6+E10</f>
        <v>1601.42</v>
      </c>
      <c r="F34" s="28"/>
      <c r="G34" s="24" t="s">
        <v>137</v>
      </c>
      <c r="H34" s="28"/>
      <c r="I34" s="28">
        <f ca="1">SUM(I6:I33)</f>
        <v>1601.42</v>
      </c>
      <c r="J34" s="28"/>
    </row>
    <row r="35" spans="1:10">
      <c r="A35" s="28" t="s">
        <v>138</v>
      </c>
      <c r="B35" s="28"/>
      <c r="C35" s="28" t="s">
        <v>139</v>
      </c>
      <c r="D35" s="28"/>
      <c r="E35" s="28">
        <v>-1601.42</v>
      </c>
      <c r="F35" s="28"/>
      <c r="G35" s="28" t="s">
        <v>140</v>
      </c>
      <c r="H35" s="28"/>
      <c r="I35" s="28">
        <v>-1601.42</v>
      </c>
      <c r="J35" s="28"/>
    </row>
    <row r="36" spans="1:10">
      <c r="A36" s="24" t="s">
        <v>141</v>
      </c>
      <c r="B36" s="28"/>
      <c r="C36" s="24" t="s">
        <v>142</v>
      </c>
      <c r="D36" s="28"/>
      <c r="E36" s="28"/>
      <c r="F36" s="28"/>
      <c r="G36" s="24" t="s">
        <v>142</v>
      </c>
      <c r="H36" s="28"/>
      <c r="I36" s="28"/>
      <c r="J36" s="28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8" sqref="E8"/>
    </sheetView>
  </sheetViews>
  <sheetFormatPr defaultColWidth="9" defaultRowHeight="12" outlineLevelCol="4"/>
  <cols>
    <col min="1" max="1" width="12.75" style="1" customWidth="1"/>
    <col min="2" max="2" width="26.5" style="1" customWidth="1"/>
    <col min="3" max="5" width="16" style="1" customWidth="1"/>
    <col min="6" max="16384" width="9" style="1"/>
  </cols>
  <sheetData>
    <row r="1" ht="14.1" customHeight="1" spans="1:1">
      <c r="A1" s="1" t="s">
        <v>143</v>
      </c>
    </row>
    <row r="2" ht="25.5" spans="1:5">
      <c r="A2" s="2" t="s">
        <v>144</v>
      </c>
      <c r="B2" s="3"/>
      <c r="C2" s="3"/>
      <c r="D2" s="3"/>
      <c r="E2" s="3"/>
    </row>
    <row r="3" ht="15" customHeight="1" spans="5:5">
      <c r="E3" s="32" t="s">
        <v>2</v>
      </c>
    </row>
    <row r="4" ht="24" spans="1:5">
      <c r="A4" s="4" t="s">
        <v>145</v>
      </c>
      <c r="B4" s="5" t="s">
        <v>108</v>
      </c>
      <c r="C4" s="5" t="s">
        <v>80</v>
      </c>
      <c r="D4" s="5" t="s">
        <v>109</v>
      </c>
      <c r="E4" s="33" t="s">
        <v>110</v>
      </c>
    </row>
    <row r="5" ht="25.5" customHeight="1" spans="1:5">
      <c r="A5" s="4"/>
      <c r="B5" s="5" t="s">
        <v>90</v>
      </c>
      <c r="C5" s="34">
        <f>D5+E5</f>
        <v>1601.36</v>
      </c>
      <c r="D5" s="34">
        <f>SUM(D6:D15)</f>
        <v>253.34</v>
      </c>
      <c r="E5" s="34">
        <f>SUM(E6:E15)</f>
        <v>1348.02</v>
      </c>
    </row>
    <row r="6" ht="28.5" customHeight="1" spans="1:5">
      <c r="A6" s="10">
        <v>20508</v>
      </c>
      <c r="B6" s="10" t="s">
        <v>117</v>
      </c>
      <c r="C6" s="24"/>
      <c r="D6" s="24">
        <v>1.84</v>
      </c>
      <c r="E6" s="24"/>
    </row>
    <row r="7" ht="28.5" customHeight="1" spans="1:5">
      <c r="A7" s="10">
        <v>20805</v>
      </c>
      <c r="B7" s="10" t="s">
        <v>118</v>
      </c>
      <c r="C7" s="24"/>
      <c r="D7" s="24">
        <v>1.63</v>
      </c>
      <c r="E7" s="24"/>
    </row>
    <row r="8" ht="28.5" customHeight="1" spans="1:5">
      <c r="A8" s="10">
        <v>20805</v>
      </c>
      <c r="B8" s="10" t="s">
        <v>119</v>
      </c>
      <c r="C8" s="24"/>
      <c r="D8" s="24">
        <v>25.83</v>
      </c>
      <c r="E8" s="24"/>
    </row>
    <row r="9" ht="28.5" customHeight="1" spans="1:5">
      <c r="A9" s="10">
        <v>20811</v>
      </c>
      <c r="B9" s="10" t="s">
        <v>120</v>
      </c>
      <c r="C9" s="24"/>
      <c r="D9" s="24">
        <v>163.97</v>
      </c>
      <c r="E9" s="24"/>
    </row>
    <row r="10" ht="28.5" customHeight="1" spans="1:5">
      <c r="A10" s="10">
        <v>20811</v>
      </c>
      <c r="B10" s="10" t="s">
        <v>121</v>
      </c>
      <c r="C10" s="24"/>
      <c r="D10" s="24"/>
      <c r="E10" s="24">
        <v>10</v>
      </c>
    </row>
    <row r="11" ht="28.5" customHeight="1" spans="1:5">
      <c r="A11" s="10">
        <v>20811</v>
      </c>
      <c r="B11" s="10" t="s">
        <v>122</v>
      </c>
      <c r="C11" s="24"/>
      <c r="D11" s="24">
        <v>28.91</v>
      </c>
      <c r="E11" s="24">
        <v>1321</v>
      </c>
    </row>
    <row r="12" ht="28.5" customHeight="1" spans="1:5">
      <c r="A12" s="10">
        <v>20811</v>
      </c>
      <c r="B12" s="10" t="s">
        <v>123</v>
      </c>
      <c r="C12" s="24"/>
      <c r="D12" s="24"/>
      <c r="E12" s="24">
        <v>5</v>
      </c>
    </row>
    <row r="13" ht="28.5" customHeight="1" spans="1:5">
      <c r="A13" s="10">
        <v>20811</v>
      </c>
      <c r="B13" s="10" t="s">
        <v>124</v>
      </c>
      <c r="C13" s="24"/>
      <c r="D13" s="24"/>
      <c r="E13" s="24">
        <v>12.02</v>
      </c>
    </row>
    <row r="14" ht="28.5" customHeight="1" spans="1:5">
      <c r="A14" s="10">
        <v>21011</v>
      </c>
      <c r="B14" s="10" t="s">
        <v>125</v>
      </c>
      <c r="C14" s="24"/>
      <c r="D14" s="24">
        <v>16.53</v>
      </c>
      <c r="E14" s="24"/>
    </row>
    <row r="15" ht="28.5" customHeight="1" spans="1:5">
      <c r="A15" s="10">
        <v>22102</v>
      </c>
      <c r="B15" s="10" t="s">
        <v>126</v>
      </c>
      <c r="C15" s="24"/>
      <c r="D15" s="24">
        <v>14.63</v>
      </c>
      <c r="E15" s="24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E15" sqref="E15"/>
    </sheetView>
  </sheetViews>
  <sheetFormatPr defaultColWidth="9" defaultRowHeight="12" outlineLevelCol="4"/>
  <cols>
    <col min="1" max="1" width="11.25" style="1" customWidth="1"/>
    <col min="2" max="2" width="25" style="1" customWidth="1"/>
    <col min="3" max="5" width="16.75" style="1" customWidth="1"/>
    <col min="6" max="16384" width="9" style="1"/>
  </cols>
  <sheetData>
    <row r="1" ht="12.95" customHeight="1" spans="1:1">
      <c r="A1" s="1" t="s">
        <v>146</v>
      </c>
    </row>
    <row r="2" ht="33" customHeight="1" spans="1:5">
      <c r="A2" s="2" t="s">
        <v>147</v>
      </c>
      <c r="B2" s="3"/>
      <c r="C2" s="3"/>
      <c r="D2" s="3"/>
      <c r="E2" s="3"/>
    </row>
    <row r="3" ht="20.25" customHeight="1" spans="1:5">
      <c r="A3" s="21"/>
      <c r="B3" s="21"/>
      <c r="C3" s="21"/>
      <c r="D3" s="21"/>
      <c r="E3" s="11" t="s">
        <v>2</v>
      </c>
    </row>
    <row r="4" ht="24" spans="1:5">
      <c r="A4" s="22" t="s">
        <v>148</v>
      </c>
      <c r="B4" s="22" t="s">
        <v>149</v>
      </c>
      <c r="C4" s="22" t="s">
        <v>94</v>
      </c>
      <c r="D4" s="22" t="s">
        <v>150</v>
      </c>
      <c r="E4" s="22" t="s">
        <v>151</v>
      </c>
    </row>
    <row r="5" ht="21.75" customHeight="1" spans="1:5">
      <c r="A5" s="23"/>
      <c r="B5" s="24" t="s">
        <v>152</v>
      </c>
      <c r="C5" s="25">
        <f>D5+E5</f>
        <v>253.4</v>
      </c>
      <c r="D5" s="25">
        <f>D6+D31</f>
        <v>210.92</v>
      </c>
      <c r="E5" s="26">
        <f>E13</f>
        <v>42.48</v>
      </c>
    </row>
    <row r="6" ht="19.5" customHeight="1" spans="1:5">
      <c r="A6" s="27">
        <v>301</v>
      </c>
      <c r="B6" s="28" t="s">
        <v>13</v>
      </c>
      <c r="C6" s="25">
        <f t="shared" ref="C6:C11" si="0">D6</f>
        <v>208.43</v>
      </c>
      <c r="D6" s="25">
        <f>D7+D8+D9+D10+D11</f>
        <v>208.43</v>
      </c>
      <c r="E6" s="28"/>
    </row>
    <row r="7" ht="19.5" customHeight="1" spans="1:5">
      <c r="A7" s="29">
        <v>30101</v>
      </c>
      <c r="B7" s="30" t="s">
        <v>153</v>
      </c>
      <c r="C7" s="25">
        <f t="shared" si="0"/>
        <v>72.99</v>
      </c>
      <c r="D7" s="31">
        <f>43.6+17.66+11.73</f>
        <v>72.99</v>
      </c>
      <c r="E7" s="28"/>
    </row>
    <row r="8" ht="19.5" customHeight="1" spans="1:5">
      <c r="A8" s="29">
        <v>30102</v>
      </c>
      <c r="B8" s="30" t="s">
        <v>154</v>
      </c>
      <c r="C8" s="25">
        <f t="shared" si="0"/>
        <v>78.39</v>
      </c>
      <c r="D8" s="31">
        <f>43.09+18.12+17.18</f>
        <v>78.39</v>
      </c>
      <c r="E8" s="28"/>
    </row>
    <row r="9" ht="19.5" customHeight="1" spans="1:5">
      <c r="A9" s="29">
        <v>30108</v>
      </c>
      <c r="B9" s="30" t="s">
        <v>155</v>
      </c>
      <c r="C9" s="25">
        <f t="shared" si="0"/>
        <v>25.83</v>
      </c>
      <c r="D9" s="31">
        <f>18.31+7.52</f>
        <v>25.83</v>
      </c>
      <c r="E9" s="28"/>
    </row>
    <row r="10" ht="19.5" customHeight="1" spans="1:5">
      <c r="A10" s="29">
        <v>30111</v>
      </c>
      <c r="B10" s="30" t="s">
        <v>156</v>
      </c>
      <c r="C10" s="25">
        <f t="shared" si="0"/>
        <v>16.53</v>
      </c>
      <c r="D10" s="31">
        <f>11.7+4.83</f>
        <v>16.53</v>
      </c>
      <c r="E10" s="28"/>
    </row>
    <row r="11" ht="19.5" customHeight="1" spans="1:5">
      <c r="A11" s="29">
        <v>30113</v>
      </c>
      <c r="B11" s="30" t="s">
        <v>126</v>
      </c>
      <c r="C11" s="25">
        <f t="shared" si="0"/>
        <v>14.69</v>
      </c>
      <c r="D11" s="31">
        <f>10.4+4.29</f>
        <v>14.69</v>
      </c>
      <c r="E11" s="28"/>
    </row>
    <row r="12" ht="9.75" customHeight="1" spans="1:5">
      <c r="A12" s="28"/>
      <c r="B12" s="28"/>
      <c r="C12" s="28"/>
      <c r="D12" s="28"/>
      <c r="E12" s="28"/>
    </row>
    <row r="13" ht="19.5" customHeight="1" spans="1:5">
      <c r="A13" s="27">
        <v>302</v>
      </c>
      <c r="B13" s="28" t="s">
        <v>16</v>
      </c>
      <c r="C13" s="26">
        <f>SUM(C14:C29)</f>
        <v>42.48</v>
      </c>
      <c r="D13" s="28"/>
      <c r="E13" s="26">
        <f>C13</f>
        <v>42.48</v>
      </c>
    </row>
    <row r="14" ht="19.5" customHeight="1" spans="1:5">
      <c r="A14" s="29">
        <v>30201</v>
      </c>
      <c r="B14" s="30" t="s">
        <v>157</v>
      </c>
      <c r="C14" s="31">
        <f>1.12+0.62</f>
        <v>1.74</v>
      </c>
      <c r="D14" s="28"/>
      <c r="E14" s="26">
        <f t="shared" ref="E14:E29" si="1">C14</f>
        <v>1.74</v>
      </c>
    </row>
    <row r="15" ht="19.5" customHeight="1" spans="1:5">
      <c r="A15" s="29">
        <v>30202</v>
      </c>
      <c r="B15" s="30" t="s">
        <v>158</v>
      </c>
      <c r="C15" s="31">
        <f>0.18+0.1</f>
        <v>0.28</v>
      </c>
      <c r="D15" s="28"/>
      <c r="E15" s="26">
        <f t="shared" si="1"/>
        <v>0.28</v>
      </c>
    </row>
    <row r="16" ht="19.5" customHeight="1" spans="1:5">
      <c r="A16" s="29">
        <v>30205</v>
      </c>
      <c r="B16" s="30" t="s">
        <v>159</v>
      </c>
      <c r="C16" s="31">
        <f>0.1+0.06</f>
        <v>0.16</v>
      </c>
      <c r="D16" s="28"/>
      <c r="E16" s="26">
        <f t="shared" si="1"/>
        <v>0.16</v>
      </c>
    </row>
    <row r="17" ht="19.5" customHeight="1" spans="1:5">
      <c r="A17" s="29">
        <v>30206</v>
      </c>
      <c r="B17" s="30" t="s">
        <v>160</v>
      </c>
      <c r="C17" s="31">
        <f>0.62+0.35</f>
        <v>0.97</v>
      </c>
      <c r="D17" s="28"/>
      <c r="E17" s="26">
        <f t="shared" si="1"/>
        <v>0.97</v>
      </c>
    </row>
    <row r="18" ht="19.5" customHeight="1" spans="1:5">
      <c r="A18" s="29">
        <v>30207</v>
      </c>
      <c r="B18" s="30" t="s">
        <v>161</v>
      </c>
      <c r="C18" s="31">
        <f>0.81+0.45</f>
        <v>1.26</v>
      </c>
      <c r="D18" s="28"/>
      <c r="E18" s="26">
        <f t="shared" si="1"/>
        <v>1.26</v>
      </c>
    </row>
    <row r="19" ht="19.5" customHeight="1" spans="1:5">
      <c r="A19" s="29">
        <v>30211</v>
      </c>
      <c r="B19" s="30" t="s">
        <v>162</v>
      </c>
      <c r="C19" s="31">
        <f>3.78+2.1</f>
        <v>5.88</v>
      </c>
      <c r="D19" s="28"/>
      <c r="E19" s="26">
        <f t="shared" si="1"/>
        <v>5.88</v>
      </c>
    </row>
    <row r="20" ht="19.5" customHeight="1" spans="1:5">
      <c r="A20" s="29">
        <v>30213</v>
      </c>
      <c r="B20" s="30" t="s">
        <v>163</v>
      </c>
      <c r="C20" s="31">
        <f>0.09+0.05</f>
        <v>0.14</v>
      </c>
      <c r="D20" s="28"/>
      <c r="E20" s="26">
        <f t="shared" si="1"/>
        <v>0.14</v>
      </c>
    </row>
    <row r="21" ht="19.5" customHeight="1" spans="1:5">
      <c r="A21" s="29">
        <v>30215</v>
      </c>
      <c r="B21" s="30" t="s">
        <v>164</v>
      </c>
      <c r="C21" s="31">
        <f>0.9+0.5</f>
        <v>1.4</v>
      </c>
      <c r="D21" s="28"/>
      <c r="E21" s="26">
        <f t="shared" si="1"/>
        <v>1.4</v>
      </c>
    </row>
    <row r="22" ht="19.5" customHeight="1" spans="1:5">
      <c r="A22" s="29">
        <v>30216</v>
      </c>
      <c r="B22" s="30" t="s">
        <v>165</v>
      </c>
      <c r="C22" s="31">
        <f>0.54+0.3</f>
        <v>0.84</v>
      </c>
      <c r="D22" s="28"/>
      <c r="E22" s="26">
        <f t="shared" si="1"/>
        <v>0.84</v>
      </c>
    </row>
    <row r="23" ht="19.5" customHeight="1" spans="1:5">
      <c r="A23" s="29">
        <v>30217</v>
      </c>
      <c r="B23" s="30" t="s">
        <v>166</v>
      </c>
      <c r="C23" s="31">
        <f>0.14+0.08</f>
        <v>0.22</v>
      </c>
      <c r="D23" s="28"/>
      <c r="E23" s="26">
        <f t="shared" si="1"/>
        <v>0.22</v>
      </c>
    </row>
    <row r="24" ht="19.5" customHeight="1" spans="1:5">
      <c r="A24" s="29">
        <v>30228</v>
      </c>
      <c r="B24" s="30" t="s">
        <v>167</v>
      </c>
      <c r="C24" s="31">
        <f>1.73+0.72</f>
        <v>2.45</v>
      </c>
      <c r="D24" s="28"/>
      <c r="E24" s="26">
        <f t="shared" si="1"/>
        <v>2.45</v>
      </c>
    </row>
    <row r="25" ht="19.5" customHeight="1" spans="1:5">
      <c r="A25" s="29">
        <v>30231</v>
      </c>
      <c r="B25" s="30" t="s">
        <v>168</v>
      </c>
      <c r="C25" s="31">
        <f>6+6</f>
        <v>12</v>
      </c>
      <c r="D25" s="28"/>
      <c r="E25" s="26">
        <f t="shared" si="1"/>
        <v>12</v>
      </c>
    </row>
    <row r="26" ht="19.5" customHeight="1" spans="1:5">
      <c r="A26" s="29">
        <v>30239</v>
      </c>
      <c r="B26" s="30" t="s">
        <v>169</v>
      </c>
      <c r="C26" s="31">
        <v>9.12</v>
      </c>
      <c r="D26" s="28"/>
      <c r="E26" s="26">
        <f t="shared" si="1"/>
        <v>9.12</v>
      </c>
    </row>
    <row r="27" ht="19.5" customHeight="1" spans="1:5">
      <c r="A27" s="29">
        <v>30229</v>
      </c>
      <c r="B27" s="30" t="s">
        <v>170</v>
      </c>
      <c r="C27" s="31">
        <f>2.17+0.89</f>
        <v>3.06</v>
      </c>
      <c r="D27" s="28"/>
      <c r="E27" s="26">
        <f t="shared" si="1"/>
        <v>3.06</v>
      </c>
    </row>
    <row r="28" ht="19.5" customHeight="1" spans="1:5">
      <c r="A28" s="29">
        <v>30902</v>
      </c>
      <c r="B28" s="30" t="s">
        <v>171</v>
      </c>
      <c r="C28" s="31">
        <f>0.72+0.4</f>
        <v>1.12</v>
      </c>
      <c r="D28" s="28"/>
      <c r="E28" s="26">
        <f t="shared" si="1"/>
        <v>1.12</v>
      </c>
    </row>
    <row r="29" ht="19.5" customHeight="1" spans="1:5">
      <c r="A29" s="29">
        <v>30216</v>
      </c>
      <c r="B29" s="30" t="s">
        <v>172</v>
      </c>
      <c r="C29" s="31">
        <f>1.3+0.54</f>
        <v>1.84</v>
      </c>
      <c r="D29" s="28"/>
      <c r="E29" s="26">
        <f t="shared" si="1"/>
        <v>1.84</v>
      </c>
    </row>
    <row r="30" spans="1:5">
      <c r="A30" s="28"/>
      <c r="B30" s="28"/>
      <c r="C30" s="28"/>
      <c r="D30" s="28"/>
      <c r="E30" s="28"/>
    </row>
    <row r="31" ht="23.25" customHeight="1" spans="1:5">
      <c r="A31" s="27">
        <v>303</v>
      </c>
      <c r="B31" s="28" t="s">
        <v>173</v>
      </c>
      <c r="C31" s="26">
        <f>SUM(C32:C34)</f>
        <v>2.49</v>
      </c>
      <c r="D31" s="26">
        <f>C31</f>
        <v>2.49</v>
      </c>
      <c r="E31" s="28"/>
    </row>
    <row r="32" ht="21" customHeight="1" spans="1:5">
      <c r="A32" s="29">
        <v>30399</v>
      </c>
      <c r="B32" s="30" t="s">
        <v>174</v>
      </c>
      <c r="C32" s="31">
        <f>0.96+0.11</f>
        <v>1.07</v>
      </c>
      <c r="D32" s="26">
        <f>C32</f>
        <v>1.07</v>
      </c>
      <c r="E32" s="28"/>
    </row>
    <row r="33" ht="21" customHeight="1" spans="1:5">
      <c r="A33" s="29">
        <v>30399</v>
      </c>
      <c r="B33" s="30" t="s">
        <v>175</v>
      </c>
      <c r="C33" s="31">
        <f>0.48+0.08</f>
        <v>0.56</v>
      </c>
      <c r="D33" s="26">
        <f>C33</f>
        <v>0.56</v>
      </c>
      <c r="E33" s="28"/>
    </row>
    <row r="34" ht="21" customHeight="1" spans="1:5">
      <c r="A34" s="29">
        <v>30304</v>
      </c>
      <c r="B34" s="30" t="s">
        <v>176</v>
      </c>
      <c r="C34" s="31">
        <v>0.86</v>
      </c>
      <c r="D34" s="26">
        <f>C34</f>
        <v>0.86</v>
      </c>
      <c r="E34" s="28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9" sqref="E9"/>
    </sheetView>
  </sheetViews>
  <sheetFormatPr defaultColWidth="9" defaultRowHeight="13.5" outlineLevelCol="4"/>
  <cols>
    <col min="1" max="1" width="35.75" customWidth="1"/>
    <col min="2" max="4" width="15.75" style="12" customWidth="1"/>
    <col min="5" max="5" width="45.375" style="13" customWidth="1"/>
  </cols>
  <sheetData>
    <row r="1" ht="18.95" customHeight="1" spans="1:1">
      <c r="A1" s="1" t="s">
        <v>177</v>
      </c>
    </row>
    <row r="2" ht="32.1" customHeight="1" spans="1:5">
      <c r="A2" s="2" t="s">
        <v>178</v>
      </c>
      <c r="B2" s="3"/>
      <c r="C2" s="3"/>
      <c r="D2" s="3"/>
      <c r="E2" s="3"/>
    </row>
    <row r="3" ht="21" customHeight="1" spans="5:5">
      <c r="E3" s="11" t="s">
        <v>2</v>
      </c>
    </row>
    <row r="4" ht="29.1" customHeight="1" spans="1:5">
      <c r="A4" s="14" t="s">
        <v>179</v>
      </c>
      <c r="B4" s="15" t="s">
        <v>180</v>
      </c>
      <c r="C4" s="15" t="s">
        <v>181</v>
      </c>
      <c r="D4" s="15" t="s">
        <v>182</v>
      </c>
      <c r="E4" s="15" t="s">
        <v>183</v>
      </c>
    </row>
    <row r="5" ht="29.1" customHeight="1" spans="1:5">
      <c r="A5" s="14" t="s">
        <v>184</v>
      </c>
      <c r="B5" s="15">
        <v>6.22</v>
      </c>
      <c r="C5" s="15">
        <v>12.22</v>
      </c>
      <c r="D5" s="15">
        <v>6</v>
      </c>
      <c r="E5" s="16" t="s">
        <v>185</v>
      </c>
    </row>
    <row r="6" ht="29.1" customHeight="1" spans="1:5">
      <c r="A6" s="17" t="s">
        <v>186</v>
      </c>
      <c r="B6" s="15">
        <v>0</v>
      </c>
      <c r="C6" s="15">
        <v>0</v>
      </c>
      <c r="D6" s="15">
        <v>0</v>
      </c>
      <c r="E6" s="15"/>
    </row>
    <row r="7" ht="29.1" customHeight="1" spans="1:5">
      <c r="A7" s="17" t="s">
        <v>187</v>
      </c>
      <c r="B7" s="15">
        <f>0.14+0.08</f>
        <v>0.22</v>
      </c>
      <c r="C7" s="15">
        <f>0.14+0.08</f>
        <v>0.22</v>
      </c>
      <c r="D7" s="15">
        <v>0</v>
      </c>
      <c r="E7" s="18"/>
    </row>
    <row r="8" ht="29.1" customHeight="1" spans="1:5">
      <c r="A8" s="17" t="s">
        <v>188</v>
      </c>
      <c r="B8" s="15">
        <v>6</v>
      </c>
      <c r="C8" s="15">
        <v>12</v>
      </c>
      <c r="D8" s="15">
        <v>6</v>
      </c>
      <c r="E8" s="18"/>
    </row>
    <row r="9" ht="29.1" customHeight="1" spans="1:5">
      <c r="A9" s="17" t="s">
        <v>189</v>
      </c>
      <c r="B9" s="15">
        <v>6</v>
      </c>
      <c r="C9" s="15">
        <v>12</v>
      </c>
      <c r="D9" s="15">
        <v>6</v>
      </c>
      <c r="E9" s="16" t="s">
        <v>185</v>
      </c>
    </row>
    <row r="10" ht="29.1" customHeight="1" spans="1:5">
      <c r="A10" s="17" t="s">
        <v>190</v>
      </c>
      <c r="B10" s="19">
        <v>0</v>
      </c>
      <c r="C10" s="19">
        <v>0</v>
      </c>
      <c r="D10" s="19">
        <v>0</v>
      </c>
      <c r="E10" s="20"/>
    </row>
    <row r="11" ht="29.1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I31" sqref="I31"/>
    </sheetView>
  </sheetViews>
  <sheetFormatPr defaultColWidth="9" defaultRowHeight="13.5"/>
  <cols>
    <col min="1" max="1" width="19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191</v>
      </c>
    </row>
    <row r="2" ht="33.95" customHeight="1" spans="1:19">
      <c r="A2" s="2" t="s">
        <v>192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1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0" t="s">
        <v>110</v>
      </c>
      <c r="J4" s="10"/>
      <c r="K4" s="10"/>
      <c r="L4" s="10"/>
      <c r="M4" s="10"/>
      <c r="N4" s="10"/>
      <c r="O4" s="10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115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 t="s">
        <v>116</v>
      </c>
      <c r="B8" s="9"/>
      <c r="C8" s="9"/>
      <c r="D8" s="9">
        <v>0</v>
      </c>
      <c r="E8" s="9">
        <v>0</v>
      </c>
      <c r="F8" s="9"/>
      <c r="G8" s="9"/>
      <c r="H8" s="9"/>
      <c r="I8" s="9">
        <v>0</v>
      </c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cp:lastPrinted>2018-01-29T02:53:00Z</cp:lastPrinted>
  <dcterms:modified xsi:type="dcterms:W3CDTF">2019-03-14T03:00:59Z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