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1" firstSheet="1" activeTab="26"/>
  </bookViews>
  <sheets>
    <sheet name="基础数据" sheetId="89" state="hidden" r:id="rId1"/>
    <sheet name="封面" sheetId="8" r:id="rId2"/>
    <sheet name="目录" sheetId="9" r:id="rId3"/>
    <sheet name="表1" sheetId="55" r:id="rId4"/>
    <sheet name="表2" sheetId="12" r:id="rId5"/>
    <sheet name="表3" sheetId="56" r:id="rId6"/>
    <sheet name="表4" sheetId="90" r:id="rId7"/>
    <sheet name="表5" sheetId="91" r:id="rId8"/>
    <sheet name="表6" sheetId="57" r:id="rId9"/>
    <sheet name="表7" sheetId="58" r:id="rId10"/>
    <sheet name="表8" sheetId="59" r:id="rId11"/>
    <sheet name="表9" sheetId="11" r:id="rId12"/>
    <sheet name="表10" sheetId="60" r:id="rId13"/>
    <sheet name="表11" sheetId="92" r:id="rId14"/>
    <sheet name="表12" sheetId="63" r:id="rId15"/>
    <sheet name="表13" sheetId="62" r:id="rId16"/>
    <sheet name="表14" sheetId="93" r:id="rId17"/>
    <sheet name="表15" sheetId="94" r:id="rId18"/>
    <sheet name="表16" sheetId="66" r:id="rId19"/>
    <sheet name="表17" sheetId="95" r:id="rId20"/>
    <sheet name="表18" sheetId="96" r:id="rId21"/>
    <sheet name="表19" sheetId="78" r:id="rId22"/>
    <sheet name="表20" sheetId="79" r:id="rId23"/>
    <sheet name="表21" sheetId="80" r:id="rId24"/>
    <sheet name="表22" sheetId="81" r:id="rId25"/>
    <sheet name="表23" sheetId="82" r:id="rId26"/>
    <sheet name="表24" sheetId="83" r:id="rId27"/>
    <sheet name="表25" sheetId="84" r:id="rId28"/>
    <sheet name="表26" sheetId="85" r:id="rId29"/>
    <sheet name="表27" sheetId="86" r:id="rId30"/>
    <sheet name="表28" sheetId="87" r:id="rId31"/>
  </sheets>
  <definedNames>
    <definedName name="_xlnm._FilterDatabase" localSheetId="5" hidden="1">表3!$A$5:$G$1353</definedName>
    <definedName name="_xlnm._FilterDatabase" localSheetId="6" hidden="1">表4!$A$5:$G$1456</definedName>
    <definedName name="_xlnm._FilterDatabase" localSheetId="7" hidden="1">表5!$A$5:$G$44</definedName>
    <definedName name="_xlnm._FilterDatabase" localSheetId="12" hidden="1">表10!$A$5:$F$245</definedName>
    <definedName name="_xlnm._FilterDatabase" localSheetId="13" hidden="1">表11!$A$5:$F$257</definedName>
    <definedName name="_xlnm._FilterDatabase" localSheetId="4" hidden="1">表2!$A$4:$G$125</definedName>
    <definedName name="_Order1" hidden="1">255</definedName>
    <definedName name="_Order2" hidden="1">255</definedName>
    <definedName name="Database" hidden="1">#REF!</definedName>
    <definedName name="_xlnm.Print_Area" localSheetId="3">表1!$A$1:$G$33</definedName>
    <definedName name="_xlnm.Print_Area" localSheetId="12">表10!$A$1:$F$245</definedName>
    <definedName name="_xlnm.Print_Area" localSheetId="18">表16!$A$1:$F$32</definedName>
    <definedName name="_xlnm.Print_Area" localSheetId="4">表2!$A$1:$G$125</definedName>
    <definedName name="_xlnm.Print_Area" localSheetId="5">表3!$A$1:$G$1353</definedName>
    <definedName name="_xlnm.Print_Area" localSheetId="10">表8!$A$1:$F$35</definedName>
    <definedName name="_xlnm.Print_Titles" localSheetId="12">表10!$1:$5</definedName>
    <definedName name="_xlnm.Print_Titles" localSheetId="18">表16!$1:$5</definedName>
    <definedName name="_xlnm.Print_Titles" localSheetId="4">表2!$2:$5</definedName>
    <definedName name="_xlnm.Print_Titles" localSheetId="5">表3!$1:$5</definedName>
    <definedName name="_xlnm.Print_Titles" localSheetId="10">表8!$1:$5</definedName>
    <definedName name="_xlnm.Print_Titles" localSheetId="11">表9!$1:$5</definedName>
    <definedName name="地区名称" localSheetId="12">封面!#REF!</definedName>
    <definedName name="地区名称" localSheetId="2">目录!#REF!</definedName>
    <definedName name="地区名称">封面!#REF!</definedName>
    <definedName name="_xlnm.Print_Area" localSheetId="11">表9!$A$1:$F$45</definedName>
    <definedName name="_xlnm.Print_Area" localSheetId="6">表4!$A$1:$G$1456</definedName>
    <definedName name="_xlnm.Print_Titles" localSheetId="6">表4!$1:$5</definedName>
    <definedName name="_xlnm.Print_Area" localSheetId="7">表5!$A$1:$G$44</definedName>
    <definedName name="_xlnm.Print_Titles" localSheetId="3">表1!$2:$5</definedName>
    <definedName name="_xlnm.Print_Area" localSheetId="13">表11!$A$1:$F$257</definedName>
    <definedName name="_xlnm.Print_Titles" localSheetId="13">表11!$1:$5</definedName>
    <definedName name="地区名称" localSheetId="13">封面!#REF!</definedName>
    <definedName name="_xlnm.Print_Area" localSheetId="16">表14!$A$1:$F$36</definedName>
    <definedName name="_xlnm.Print_Titles" localSheetId="16">表14!$1:$5</definedName>
    <definedName name="_xlnm.Print_Area" localSheetId="17">表15!$A$1:$F$43</definedName>
    <definedName name="_xlnm.Print_Titles" localSheetId="17">表15!$1:$5</definedName>
    <definedName name="_xlnm.Print_Area" localSheetId="19">表17!$A$1:$F$39</definedName>
    <definedName name="_xlnm.Print_Titles" localSheetId="19">表17!$4:$5</definedName>
    <definedName name="_xlnm.Print_Area" localSheetId="20">表18!$A$1:$F$22</definedName>
    <definedName name="_xlnm.Print_Area" localSheetId="21">表19!$A$1:$V$22</definedName>
    <definedName name="_xlnm.Print_Area" localSheetId="24">表22!$A$1:$H$19</definedName>
    <definedName name="_xlnm.Print_Titles" localSheetId="23">表21!$1:$3</definedName>
    <definedName name="_xlnm.Print_Titles" localSheetId="15">表13!$1:$4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<sst xmlns="http://schemas.openxmlformats.org/spreadsheetml/2006/main" count="4779" uniqueCount="1947">
  <si>
    <t>预算编制年度</t>
  </si>
  <si>
    <t>预算执行年度</t>
  </si>
  <si>
    <t xml:space="preserve"> </t>
  </si>
  <si>
    <t>鄂州市财政局编制</t>
  </si>
  <si>
    <t>目  录</t>
  </si>
  <si>
    <t>表1</t>
  </si>
  <si>
    <t>表2</t>
  </si>
  <si>
    <t>表3</t>
  </si>
  <si>
    <t>表4</t>
  </si>
  <si>
    <t>表5</t>
  </si>
  <si>
    <t>表6</t>
  </si>
  <si>
    <t>2023年全市一般债务限额和余额表</t>
  </si>
  <si>
    <t>表7</t>
  </si>
  <si>
    <t>2023年全市新增政府一般债券资金安排情况表</t>
  </si>
  <si>
    <t>表8</t>
  </si>
  <si>
    <t>表9</t>
  </si>
  <si>
    <t>表10</t>
  </si>
  <si>
    <t>表11</t>
  </si>
  <si>
    <t>表12</t>
  </si>
  <si>
    <t>2023年全市政府专项债务限额和余额表</t>
  </si>
  <si>
    <t>表13</t>
  </si>
  <si>
    <t>2023年全市新增政府专项债券资金安排情况表</t>
  </si>
  <si>
    <t>表14</t>
  </si>
  <si>
    <t>表15</t>
  </si>
  <si>
    <t>表16</t>
  </si>
  <si>
    <t>表17</t>
  </si>
  <si>
    <t>2023年国有资本经营预算收支平衡表</t>
  </si>
  <si>
    <t>表18</t>
  </si>
  <si>
    <t>表19</t>
  </si>
  <si>
    <t>表20</t>
  </si>
  <si>
    <t>表21</t>
  </si>
  <si>
    <t>表22</t>
  </si>
  <si>
    <t>表23</t>
  </si>
  <si>
    <t>表24</t>
  </si>
  <si>
    <t>表25</t>
  </si>
  <si>
    <t>表26</t>
  </si>
  <si>
    <t>表27</t>
  </si>
  <si>
    <t>表28</t>
  </si>
  <si>
    <t>2024年全市地方一般公共预算收入表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</si>
  <si>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</si>
  <si>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</si>
  <si>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</si>
  <si>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</si>
  <si>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</si>
  <si>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</si>
  <si>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</si>
  <si>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</si>
  <si>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</si>
  <si>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</si>
  <si>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</si>
  <si>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</si>
  <si>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</si>
  <si>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</si>
  <si>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</si>
  <si>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</si>
  <si>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</si>
  <si>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</si>
  <si>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</si>
  <si>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</si>
  <si>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</si>
  <si>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</si>
  <si>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</si>
  <si>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</si>
  <si>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</si>
  <si>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</si>
  <si>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</si>
  <si>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</si>
  <si>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</si>
  <si>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</si>
  <si>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</si>
  <si>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</si>
  <si>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</si>
  <si>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</si>
  <si>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</si>
  <si>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</si>
  <si>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</si>
  <si>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一、市本级地方一般公共预算收入</t>
  </si>
  <si>
    <t>（一）税收收入</t>
  </si>
  <si>
    <t>增值税</t>
  </si>
  <si>
    <t>企业所得税</t>
  </si>
  <si>
    <t>企业所得税退税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</si>
  <si>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</si>
  <si>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</si>
  <si>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</si>
  <si>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</si>
  <si>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</si>
  <si>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</si>
  <si>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</si>
  <si>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</si>
  <si>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</si>
  <si>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</si>
  <si>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</si>
  <si>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</si>
  <si>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</si>
  <si>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</si>
  <si>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</si>
  <si>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</si>
  <si>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</si>
  <si>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</si>
  <si>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</si>
  <si>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</si>
  <si>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</si>
  <si>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t>
  </si>
  <si>
    <t>二、转移性收入</t>
  </si>
  <si>
    <t>（一）返还性收入</t>
  </si>
  <si>
    <t>所得税基数返还收入</t>
  </si>
  <si>
    <t>成品油税费改革税收返还收入</t>
  </si>
  <si>
    <t>增值税税收返还收入</t>
  </si>
  <si>
    <t>消费税税收返还收入</t>
  </si>
  <si>
    <t>增值税“五五分享”税收返还收入</t>
  </si>
  <si>
    <t>其他返还性收入</t>
  </si>
  <si>
    <t>（二）一般性转移支付收入</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</si>
  <si>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</si>
  <si>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</si>
  <si>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</si>
  <si>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</si>
  <si>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</si>
  <si>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</si>
  <si>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</si>
  <si>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</si>
  <si>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</si>
  <si>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</si>
  <si>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</si>
  <si>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</si>
  <si>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</si>
  <si>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</si>
  <si>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</si>
  <si>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</si>
  <si>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</si>
  <si>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</si>
  <si>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</si>
  <si>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</si>
  <si>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</si>
  <si>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</si>
  <si>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</si>
  <si>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</si>
  <si>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</si>
  <si>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</si>
  <si>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</si>
  <si>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</si>
  <si>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</si>
  <si>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</si>
  <si>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</si>
  <si>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</si>
  <si>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</si>
  <si>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</si>
  <si>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增值税留抵退税转移支付收入</t>
  </si>
  <si>
    <t>其他退税减税降费转移支付收入</t>
  </si>
  <si>
    <t>补充县区财力转移支付收入</t>
  </si>
  <si>
    <t>其他一般性转移支付收入</t>
  </si>
  <si>
    <t>（三）专项转移支付收入</t>
  </si>
  <si>
    <t>一般公共服务</t>
  </si>
  <si>
    <t>外交</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</si>
  <si>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</si>
  <si>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</si>
  <si>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</si>
  <si>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</si>
  <si>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</si>
  <si>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</si>
  <si>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</si>
  <si>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</si>
  <si>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</si>
  <si>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</si>
  <si>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</si>
  <si>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</si>
  <si>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</si>
  <si>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</si>
  <si>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自然资源海洋气象等</t>
  </si>
  <si>
    <t>住房保障</t>
  </si>
  <si>
    <t>粮油物资储备</t>
  </si>
  <si>
    <t>灾害防治及应急管理</t>
  </si>
  <si>
    <t>（四）上解收入</t>
  </si>
  <si>
    <t>体制上解收入</t>
  </si>
  <si>
    <t>专项上解收入</t>
  </si>
  <si>
    <t>（五）上年结余收入</t>
  </si>
  <si>
    <t>（六）调入资金</t>
  </si>
  <si>
    <t>调入一般公共预算资金</t>
  </si>
  <si>
    <t>从政府性基金预算调入一般公共预算</t>
  </si>
  <si>
    <t>从国有资本经营预算调入一般公共预算</t>
  </si>
  <si>
    <t>从其他资金调入一般公共预算</t>
  </si>
  <si>
    <t>（七）债务转贷收入</t>
  </si>
  <si>
    <t>地方政府一般债务转贷收入</t>
  </si>
  <si>
    <t>地方政府一般债券转贷收入</t>
  </si>
  <si>
    <t>地方政府向外国政府借款转贷收入</t>
  </si>
  <si>
    <t>地方政府向国际组织借款转贷收入</t>
  </si>
  <si>
    <t>地方政府其他一般债务转贷收入</t>
  </si>
  <si>
    <t>（八）动用预算稳定调节基金</t>
  </si>
  <si>
    <t>（九）区域间转移性收入</t>
  </si>
  <si>
    <t>接受其他地区援助收入</t>
  </si>
  <si>
    <t>生态保护补偿转移性收入</t>
  </si>
  <si>
    <t>土地指标调剂转移性收入</t>
  </si>
  <si>
    <t>其他转移性收入</t>
  </si>
  <si>
    <t>收入总计</t>
  </si>
  <si>
    <t>2024年全市一般公共预算支出表</t>
  </si>
  <si>
    <t>一般公共服务支出</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</si>
  <si>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</si>
  <si>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</si>
  <si>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</si>
  <si>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</si>
  <si>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</si>
  <si>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</si>
  <si>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</si>
  <si>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</si>
  <si>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</si>
  <si>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</si>
  <si>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</si>
  <si>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</si>
  <si>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</si>
  <si>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</si>
  <si>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</si>
  <si>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</si>
  <si>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</si>
  <si>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</si>
  <si>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</si>
  <si>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</si>
  <si>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</si>
  <si>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</si>
  <si>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</si>
  <si>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</si>
  <si>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</si>
  <si>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</si>
  <si>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</si>
  <si>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</si>
  <si>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</si>
  <si>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</si>
  <si>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</si>
  <si>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</si>
  <si>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</si>
  <si>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</si>
  <si>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</si>
  <si>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</si>
  <si>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</si>
  <si>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</si>
  <si>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</si>
  <si>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</si>
  <si>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</si>
  <si>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</si>
  <si>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</si>
  <si>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</si>
  <si>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</si>
  <si>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</si>
  <si>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</si>
  <si>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</si>
  <si>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</si>
  <si>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</si>
  <si>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</si>
  <si>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</si>
  <si>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</si>
  <si>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</si>
  <si>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</si>
  <si>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</si>
  <si>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</si>
  <si>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</si>
  <si>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</si>
  <si>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</si>
  <si>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</si>
  <si>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</si>
  <si>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</si>
  <si>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</si>
  <si>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</si>
  <si>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</si>
  <si>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</si>
  <si>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</si>
  <si>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</si>
  <si>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</si>
  <si>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</si>
  <si>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</si>
  <si>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</si>
  <si>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</si>
  <si>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</si>
  <si>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</si>
  <si>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</si>
  <si>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</si>
  <si>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</si>
  <si>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</si>
  <si>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</si>
  <si>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</si>
  <si>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</si>
  <si>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</si>
  <si>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</si>
  <si>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</si>
  <si>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</si>
  <si>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</si>
  <si>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</si>
  <si>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</si>
  <si>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</si>
  <si>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</si>
  <si>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</si>
  <si>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</si>
  <si>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</si>
  <si>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</si>
  <si>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</si>
  <si>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</si>
  <si>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</si>
  <si>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</si>
  <si>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</si>
  <si>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</si>
  <si>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</si>
  <si>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</si>
  <si>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</si>
  <si>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</si>
  <si>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</si>
  <si>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</si>
  <si>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</si>
  <si>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</si>
  <si>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</si>
  <si>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</si>
  <si>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</si>
  <si>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</si>
  <si>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</si>
  <si>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</si>
  <si>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</si>
  <si>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</si>
  <si>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</si>
  <si>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</si>
  <si>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</si>
  <si>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</si>
  <si>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</si>
  <si>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</si>
  <si>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社会工作事务</t>
  </si>
  <si>
    <t>其他社会工作事务</t>
  </si>
  <si>
    <t>信访业务</t>
  </si>
  <si>
    <t>其他信访事务</t>
  </si>
  <si>
    <t>其他一般公共服务支出</t>
  </si>
  <si>
    <t>国家赔偿费用支出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</si>
  <si>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</si>
  <si>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</si>
  <si>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</si>
  <si>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</si>
  <si>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</si>
  <si>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</si>
  <si>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</si>
  <si>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</si>
  <si>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</si>
  <si>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</si>
  <si>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</si>
  <si>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</si>
  <si>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</si>
  <si>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</si>
  <si>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</si>
  <si>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</si>
  <si>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</si>
  <si>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</si>
  <si>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</si>
  <si>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</si>
  <si>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</si>
  <si>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</si>
  <si>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</si>
  <si>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</si>
  <si>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</si>
  <si>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</si>
  <si>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</si>
  <si>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</si>
  <si>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国防支出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</si>
  <si>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</si>
  <si>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</si>
  <si>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</si>
  <si>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</si>
  <si>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</si>
  <si>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</si>
  <si>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</si>
  <si>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</si>
  <si>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</si>
  <si>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</si>
  <si>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</si>
  <si>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</si>
  <si>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</si>
  <si>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</si>
  <si>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</si>
  <si>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</si>
  <si>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</si>
  <si>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</si>
  <si>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</si>
  <si>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</si>
  <si>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</si>
  <si>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</si>
  <si>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</si>
  <si>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</si>
  <si>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</si>
  <si>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</si>
  <si>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</si>
  <si>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</si>
  <si>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</si>
  <si>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</si>
  <si>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</si>
  <si>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</si>
  <si>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</si>
  <si>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</si>
  <si>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</si>
  <si>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</si>
  <si>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</si>
  <si>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</si>
  <si>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</si>
  <si>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</si>
  <si>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</si>
  <si>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</si>
  <si>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</si>
  <si>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</si>
  <si>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</si>
  <si>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</si>
  <si>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</si>
  <si>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</si>
  <si>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</si>
  <si>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</si>
  <si>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</si>
  <si>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</si>
  <si>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</si>
  <si>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</si>
  <si>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</si>
  <si>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</si>
  <si>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</si>
  <si>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</si>
  <si>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</si>
  <si>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</si>
  <si>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</si>
  <si>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</si>
  <si>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</si>
  <si>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</si>
  <si>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</si>
  <si>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</si>
  <si>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</si>
  <si>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</si>
  <si>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</si>
  <si>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</si>
  <si>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</si>
  <si>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</si>
  <si>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</si>
  <si>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</si>
  <si>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</si>
  <si>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</si>
  <si>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</si>
  <si>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</si>
  <si>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</si>
  <si>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</si>
  <si>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</si>
  <si>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</si>
  <si>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</si>
  <si>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</si>
  <si>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</si>
  <si>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</si>
  <si>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</si>
  <si>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</si>
  <si>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</si>
  <si>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</si>
  <si>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</si>
  <si>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</si>
  <si>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</si>
  <si>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</si>
  <si>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</si>
  <si>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</si>
  <si>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</si>
  <si>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</si>
  <si>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</si>
  <si>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</si>
  <si>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</si>
  <si>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</si>
  <si>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</si>
  <si>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</si>
  <si>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</si>
  <si>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</si>
  <si>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</si>
  <si>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</si>
  <si>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</si>
  <si>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</si>
  <si>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</si>
  <si>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</si>
  <si>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</si>
  <si>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</si>
  <si>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</si>
  <si>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</si>
  <si>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</si>
  <si>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</si>
  <si>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</si>
  <si>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</si>
  <si>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</si>
  <si>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</si>
  <si>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</si>
  <si>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</si>
  <si>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</si>
  <si>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</si>
  <si>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</si>
  <si>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</si>
  <si>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</si>
  <si>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</si>
  <si>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</si>
  <si>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</si>
  <si>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</si>
  <si>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</si>
  <si>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</si>
  <si>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</si>
  <si>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</si>
  <si>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</si>
  <si>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</si>
  <si>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</si>
  <si>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</si>
  <si>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</si>
  <si>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</si>
  <si>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</si>
  <si>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</si>
  <si>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</si>
  <si>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</si>
  <si>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</si>
  <si>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</si>
  <si>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</si>
  <si>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</si>
  <si>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</si>
  <si>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</si>
  <si>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</si>
  <si>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</si>
  <si>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</si>
  <si>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</si>
  <si>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</si>
  <si>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</si>
  <si>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</si>
  <si>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</si>
  <si>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</si>
  <si>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</si>
  <si>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</si>
  <si>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</si>
  <si>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</si>
  <si>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</si>
  <si>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</si>
  <si>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</si>
  <si>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</si>
  <si>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</si>
  <si>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</si>
  <si>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</si>
  <si>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</si>
  <si>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</si>
  <si>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</si>
  <si>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</si>
  <si>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</si>
  <si>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</si>
  <si>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</si>
  <si>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</si>
  <si>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</si>
  <si>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</si>
  <si>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</si>
  <si>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</si>
  <si>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</si>
  <si>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</si>
  <si>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</si>
  <si>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</si>
  <si>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</si>
  <si>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</si>
  <si>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</si>
  <si>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</si>
  <si>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</si>
  <si>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</si>
  <si>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</si>
  <si>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</si>
  <si>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</si>
  <si>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</si>
  <si>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</si>
  <si>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</si>
  <si>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社会保障和就业支出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</si>
  <si>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</si>
  <si>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</si>
  <si>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</si>
  <si>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</si>
  <si>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</si>
  <si>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</si>
  <si>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</si>
  <si>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</si>
  <si>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</si>
  <si>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</si>
  <si>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</si>
  <si>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</si>
  <si>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</si>
  <si>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</si>
  <si>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</si>
  <si>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</si>
  <si>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</si>
  <si>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</si>
  <si>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</si>
  <si>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</si>
  <si>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</si>
  <si>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</si>
  <si>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</si>
  <si>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</si>
  <si>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</si>
  <si>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</si>
  <si>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</si>
  <si>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</si>
  <si>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</si>
  <si>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</si>
  <si>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</si>
  <si>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</si>
  <si>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</si>
  <si>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</si>
  <si>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</si>
  <si>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</si>
  <si>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</si>
  <si>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</si>
  <si>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</si>
  <si>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</si>
  <si>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</si>
  <si>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</si>
  <si>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</si>
  <si>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</si>
  <si>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</si>
  <si>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</si>
  <si>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</si>
  <si>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</si>
  <si>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</si>
  <si>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</si>
  <si>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</si>
  <si>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</si>
  <si>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</si>
  <si>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</si>
  <si>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</si>
  <si>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</si>
  <si>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</si>
  <si>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</si>
  <si>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</si>
  <si>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</si>
  <si>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</si>
  <si>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</si>
  <si>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</si>
  <si>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</si>
  <si>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</si>
  <si>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</si>
  <si>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</si>
  <si>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</si>
  <si>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</si>
  <si>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</si>
  <si>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</si>
  <si>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</si>
  <si>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</si>
  <si>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</si>
  <si>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</si>
  <si>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</si>
  <si>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</si>
  <si>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</si>
  <si>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</si>
  <si>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</si>
  <si>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</si>
  <si>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</si>
  <si>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</si>
  <si>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</si>
  <si>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</si>
  <si>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</si>
  <si>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对道路交通事故社会救助基金的补助</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</si>
  <si>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</si>
  <si>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</si>
  <si>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</si>
  <si>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</si>
  <si>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</si>
  <si>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</si>
  <si>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</si>
  <si>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</si>
  <si>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</si>
  <si>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</si>
  <si>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</si>
  <si>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</si>
  <si>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</si>
  <si>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</si>
  <si>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</si>
  <si>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</si>
  <si>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</si>
  <si>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</si>
  <si>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</si>
  <si>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</si>
  <si>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</si>
  <si>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</si>
  <si>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</si>
  <si>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</si>
  <si>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</si>
  <si>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</si>
  <si>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</si>
  <si>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</si>
  <si>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</si>
  <si>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</si>
  <si>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</si>
  <si>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</si>
  <si>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</si>
  <si>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</si>
  <si>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</si>
  <si>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</si>
  <si>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</si>
  <si>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</si>
  <si>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</si>
  <si>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</si>
  <si>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</si>
  <si>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</si>
  <si>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</si>
  <si>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</si>
  <si>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</si>
  <si>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</si>
  <si>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</si>
  <si>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</si>
  <si>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</si>
  <si>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</si>
  <si>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</si>
  <si>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</si>
  <si>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</si>
  <si>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</si>
  <si>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</si>
  <si>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</si>
  <si>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</si>
  <si>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</si>
  <si>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</si>
  <si>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</si>
  <si>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</si>
  <si>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</si>
  <si>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</si>
  <si>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</si>
  <si>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</si>
  <si>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</si>
  <si>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</si>
  <si>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</si>
  <si>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</si>
  <si>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</si>
  <si>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</si>
  <si>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</si>
  <si>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</si>
  <si>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</si>
  <si>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</si>
  <si>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</si>
  <si>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</si>
  <si>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</si>
  <si>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</si>
  <si>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</si>
  <si>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</si>
  <si>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</si>
  <si>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</si>
  <si>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中医（民族医）专项</t>
  </si>
  <si>
    <t>其他中医药事务支出</t>
  </si>
  <si>
    <t>疾病预防控制事务</t>
  </si>
  <si>
    <t>其他疾病预防控制事务支出</t>
  </si>
  <si>
    <t>其他卫生健康支出</t>
  </si>
  <si>
    <t>节能环保支出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</si>
  <si>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</si>
  <si>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</si>
  <si>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</si>
  <si>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</si>
  <si>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</si>
  <si>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</si>
  <si>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</si>
  <si>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</si>
  <si>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</si>
  <si>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</si>
  <si>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</si>
  <si>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</si>
  <si>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</si>
  <si>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</si>
  <si>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</si>
  <si>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</si>
  <si>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</si>
  <si>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</si>
  <si>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</si>
  <si>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</si>
  <si>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</si>
  <si>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</si>
  <si>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</si>
  <si>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</si>
  <si>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</si>
  <si>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</si>
  <si>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</si>
  <si>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</si>
  <si>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</si>
  <si>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</si>
  <si>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</si>
  <si>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</si>
  <si>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</si>
  <si>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</si>
  <si>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</si>
  <si>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</si>
  <si>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</si>
  <si>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</si>
  <si>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</si>
  <si>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</si>
  <si>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</si>
  <si>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</si>
  <si>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</si>
  <si>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</si>
  <si>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</si>
  <si>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</si>
  <si>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</si>
  <si>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</si>
  <si>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</si>
  <si>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</si>
  <si>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</si>
  <si>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</si>
  <si>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</si>
  <si>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</si>
  <si>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</si>
  <si>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</si>
  <si>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</si>
  <si>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</si>
  <si>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</si>
  <si>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</si>
  <si>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</si>
  <si>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</si>
  <si>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</si>
  <si>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</si>
  <si>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</si>
  <si>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</si>
  <si>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</si>
  <si>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</si>
  <si>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</si>
  <si>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</si>
  <si>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</si>
  <si>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</si>
  <si>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</si>
  <si>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</si>
  <si>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</si>
  <si>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</si>
  <si>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</si>
  <si>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</si>
  <si>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</si>
  <si>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</si>
  <si>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</si>
  <si>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</si>
  <si>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</si>
  <si>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</si>
  <si>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</si>
  <si>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</si>
  <si>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</si>
  <si>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</si>
  <si>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</si>
  <si>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</si>
  <si>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</si>
  <si>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</si>
  <si>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</si>
  <si>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</si>
  <si>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</si>
  <si>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</si>
  <si>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</si>
  <si>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</si>
  <si>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</si>
  <si>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</si>
  <si>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</si>
  <si>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</si>
  <si>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</si>
  <si>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</si>
  <si>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</si>
  <si>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</si>
  <si>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</si>
  <si>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</si>
  <si>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</si>
  <si>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</si>
  <si>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</si>
  <si>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</si>
  <si>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</si>
  <si>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</si>
  <si>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</si>
  <si>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</si>
  <si>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</si>
  <si>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</si>
  <si>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</si>
  <si>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</si>
  <si>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</si>
  <si>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</si>
  <si>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</si>
  <si>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</si>
  <si>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</si>
  <si>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</si>
  <si>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</si>
  <si>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</si>
  <si>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</si>
  <si>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</si>
  <si>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</si>
  <si>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</si>
  <si>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</si>
  <si>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</si>
  <si>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</si>
  <si>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</si>
  <si>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</si>
  <si>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</si>
  <si>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</si>
  <si>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</si>
  <si>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</si>
  <si>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</si>
  <si>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</si>
  <si>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</si>
  <si>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</si>
  <si>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</si>
  <si>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</si>
  <si>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</si>
  <si>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</si>
  <si>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</si>
  <si>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</si>
  <si>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</si>
  <si>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</si>
  <si>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</si>
  <si>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</si>
  <si>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</si>
  <si>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</si>
  <si>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</si>
  <si>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</si>
  <si>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</si>
  <si>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</si>
  <si>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</si>
  <si>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</si>
  <si>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</si>
  <si>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</si>
  <si>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</si>
  <si>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</si>
  <si>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</si>
  <si>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交通运输支出</t>
  </si>
  <si>
    <t>公路水路运输</t>
  </si>
  <si>
    <t>公路建设</t>
  </si>
  <si>
    <t>公路养护</t>
  </si>
  <si>
    <t>交通运输信息化建设</t>
  </si>
  <si>
    <t>公路和运输安全</t>
  </si>
  <si>
    <t>公路还贷专项</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</si>
  <si>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</si>
  <si>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</si>
  <si>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</si>
  <si>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</si>
  <si>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</si>
  <si>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</si>
  <si>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</si>
  <si>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</si>
  <si>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</si>
  <si>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</si>
  <si>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</si>
  <si>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</si>
  <si>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</si>
  <si>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</si>
  <si>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</si>
  <si>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</si>
  <si>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</si>
  <si>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</si>
  <si>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</si>
  <si>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</si>
  <si>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</si>
  <si>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</si>
  <si>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</si>
  <si>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</si>
  <si>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</si>
  <si>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</si>
  <si>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</si>
  <si>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</si>
  <si>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</si>
  <si>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</si>
  <si>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</si>
  <si>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</si>
  <si>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</si>
  <si>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</si>
  <si>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</si>
  <si>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</si>
  <si>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</si>
  <si>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资源勘探工业信息等支出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</si>
  <si>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</si>
  <si>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</si>
  <si>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</si>
  <si>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</si>
  <si>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</si>
  <si>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</si>
  <si>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</si>
  <si>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</si>
  <si>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</si>
  <si>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</si>
  <si>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</si>
  <si>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</si>
  <si>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</si>
  <si>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</si>
  <si>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</si>
  <si>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</si>
  <si>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</si>
  <si>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</si>
  <si>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</si>
  <si>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</si>
  <si>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</si>
  <si>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</si>
  <si>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</si>
  <si>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</si>
  <si>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</si>
  <si>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</si>
  <si>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</si>
  <si>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</si>
  <si>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</si>
  <si>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</si>
  <si>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</si>
  <si>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</si>
  <si>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</si>
  <si>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</si>
  <si>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</si>
  <si>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</si>
  <si>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</si>
  <si>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</si>
  <si>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</si>
  <si>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</si>
  <si>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</si>
  <si>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</si>
  <si>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</si>
  <si>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</si>
  <si>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</si>
  <si>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</si>
  <si>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</si>
  <si>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</si>
  <si>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</si>
  <si>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</si>
  <si>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</si>
  <si>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</si>
  <si>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</si>
  <si>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</si>
  <si>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</si>
  <si>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</si>
  <si>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</si>
  <si>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</si>
  <si>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</si>
  <si>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</si>
  <si>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</si>
  <si>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</si>
  <si>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</si>
  <si>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</si>
  <si>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</si>
  <si>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</si>
  <si>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</si>
  <si>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</si>
  <si>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</si>
  <si>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</si>
  <si>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</si>
  <si>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</si>
  <si>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</si>
  <si>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</si>
  <si>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</si>
  <si>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</si>
  <si>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</si>
  <si>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</si>
  <si>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</si>
  <si>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重点企业贷款贴息</t>
  </si>
  <si>
    <t>援助其他地区支出</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</si>
  <si>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</si>
  <si>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</si>
  <si>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</si>
  <si>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</si>
  <si>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</si>
  <si>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</si>
  <si>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</si>
  <si>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</si>
  <si>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</si>
  <si>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</si>
  <si>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</si>
  <si>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</si>
  <si>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</si>
  <si>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</si>
  <si>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</si>
  <si>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</si>
  <si>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</si>
  <si>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</si>
  <si>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</si>
  <si>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</si>
  <si>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</si>
  <si>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</si>
  <si>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</si>
  <si>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</si>
  <si>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</si>
  <si>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</si>
  <si>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</si>
  <si>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</si>
  <si>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</si>
  <si>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</si>
  <si>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</si>
  <si>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</si>
  <si>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</si>
  <si>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</si>
  <si>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</si>
  <si>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</si>
  <si>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</si>
  <si>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</si>
  <si>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</si>
  <si>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</si>
  <si>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</si>
  <si>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</si>
  <si>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</si>
  <si>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</si>
  <si>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</si>
  <si>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</si>
  <si>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</si>
  <si>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</si>
  <si>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</si>
  <si>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</si>
  <si>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</si>
  <si>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</si>
  <si>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</si>
  <si>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</si>
  <si>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</si>
  <si>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</si>
  <si>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</si>
  <si>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</si>
  <si>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</si>
  <si>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</si>
  <si>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</si>
  <si>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</si>
  <si>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</si>
  <si>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</si>
  <si>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</si>
  <si>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</si>
  <si>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</si>
  <si>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</si>
  <si>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</si>
  <si>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</si>
  <si>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</si>
  <si>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</si>
  <si>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</si>
  <si>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</si>
  <si>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</si>
  <si>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</si>
  <si>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</si>
  <si>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</si>
  <si>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</si>
  <si>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</si>
  <si>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</si>
  <si>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</si>
  <si>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</si>
  <si>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</si>
  <si>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</si>
  <si>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</si>
  <si>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</si>
  <si>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</si>
  <si>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</si>
  <si>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</si>
  <si>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</si>
  <si>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</si>
  <si>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</si>
  <si>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</si>
  <si>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</si>
  <si>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</si>
  <si>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</si>
  <si>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</si>
  <si>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</si>
  <si>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</si>
  <si>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</si>
  <si>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</si>
  <si>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</si>
  <si>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</si>
  <si>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</si>
  <si>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</si>
  <si>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</si>
  <si>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</si>
  <si>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</si>
  <si>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</si>
  <si>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</si>
  <si>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</si>
  <si>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</si>
  <si>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</si>
  <si>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</si>
  <si>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</si>
  <si>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</si>
  <si>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</si>
  <si>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</si>
  <si>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</si>
  <si>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</si>
  <si>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</si>
  <si>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</si>
  <si>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</si>
  <si>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</si>
  <si>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</si>
  <si>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</si>
  <si>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</si>
  <si>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</si>
  <si>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</si>
  <si>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</si>
  <si>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</si>
  <si>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</si>
  <si>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预备费</t>
  </si>
  <si>
    <t>年初预留</t>
  </si>
  <si>
    <t>债务付息支出</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</si>
  <si>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</si>
  <si>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</si>
  <si>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</si>
  <si>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</si>
  <si>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</si>
  <si>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</si>
  <si>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</si>
  <si>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</si>
  <si>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</si>
  <si>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</si>
  <si>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</si>
  <si>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债务发行费用支出</t>
  </si>
  <si>
    <t>中央政府国内债务发行费用支出</t>
  </si>
  <si>
    <t>中央政府国外债务发行费用支出</t>
  </si>
  <si>
    <t>地方政府一般债务发行费用支出</t>
  </si>
  <si>
    <t>支出合计</t>
  </si>
  <si>
    <t>一、市本级一般公共预算支出</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</si>
  <si>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</si>
  <si>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</si>
  <si>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</si>
  <si>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</si>
  <si>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</si>
  <si>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</si>
  <si>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</si>
  <si>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</si>
  <si>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</si>
  <si>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</si>
  <si>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</si>
  <si>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</si>
  <si>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</si>
  <si>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</si>
  <si>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</si>
  <si>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</si>
  <si>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</si>
  <si>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</si>
  <si>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</si>
  <si>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</si>
  <si>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</si>
  <si>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</si>
  <si>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</si>
  <si>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</si>
  <si>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</si>
  <si>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二、转移性支出</t>
  </si>
  <si>
    <t>（一）返还性支出</t>
  </si>
  <si>
    <t>所得税基数返还支出</t>
  </si>
  <si>
    <t>成品油税费改革税收返还支出</t>
  </si>
  <si>
    <t>增值税税收返还支出</t>
  </si>
  <si>
    <t>消费税税收返还支出</t>
  </si>
  <si>
    <t>增值税“五五分享”税收返还支出</t>
  </si>
  <si>
    <t>其他返还性支出</t>
  </si>
  <si>
    <t>（二）一般性转移支付</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</si>
  <si>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</si>
  <si>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</si>
  <si>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</si>
  <si>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</si>
  <si>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</si>
  <si>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</si>
  <si>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</si>
  <si>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</si>
  <si>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</si>
  <si>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</si>
  <si>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</si>
  <si>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</si>
  <si>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巩固脱贫攻坚成果衔接乡村振兴转移支付支出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</si>
  <si>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</si>
  <si>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</si>
  <si>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</si>
  <si>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</si>
  <si>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</si>
  <si>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</si>
  <si>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</si>
  <si>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</si>
  <si>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医疗卫生共同财政事权转移支付支出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</si>
  <si>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</si>
  <si>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</si>
  <si>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</si>
  <si>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</si>
  <si>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</si>
  <si>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</si>
  <si>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</si>
  <si>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</si>
  <si>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</si>
  <si>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</si>
  <si>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灾害防治及应急管理共同财政事权转移支付支出</t>
  </si>
  <si>
    <t>其他共同财政事权转移支付支出</t>
  </si>
  <si>
    <t>增值税留抵退税转移支付支出</t>
  </si>
  <si>
    <t>其他退税减税降费转移支付支出</t>
  </si>
  <si>
    <t>其他一般性转移支付支出</t>
  </si>
  <si>
    <t>（三）专项转移支付</t>
  </si>
  <si>
    <t>资源勘探信息等</t>
  </si>
  <si>
    <t>（四）上解支出</t>
  </si>
  <si>
    <t>体制上解支出</t>
  </si>
  <si>
    <t>专项上解支出</t>
  </si>
  <si>
    <t>（五）调出资金</t>
  </si>
  <si>
    <t>（六）年终结余</t>
  </si>
  <si>
    <t>一般公共预算年终结余</t>
  </si>
  <si>
    <t>（七）债务转贷支出</t>
  </si>
  <si>
    <t>地方政府一般债券转贷支出</t>
  </si>
  <si>
    <t>地方政府向外国政府借款转贷支出</t>
  </si>
  <si>
    <t>地方政府向国际组织借款转贷支出</t>
  </si>
  <si>
    <t>地方政府其他一般债务转贷支出</t>
  </si>
  <si>
    <t>（八）安排预算稳定调节基金</t>
  </si>
  <si>
    <t>（九）补充预算周转金</t>
  </si>
  <si>
    <t>（十）区域间转移性支出</t>
  </si>
  <si>
    <t>生态保护补偿转移性支出</t>
  </si>
  <si>
    <t>土地指标调剂转移性支出</t>
  </si>
  <si>
    <t>其他转移性支出</t>
  </si>
  <si>
    <t>三、债务还本支出</t>
  </si>
  <si>
    <t>（一）中央政府国内债务还本支出</t>
  </si>
  <si>
    <t>中央政府国内债务还本支出</t>
  </si>
  <si>
    <t>（二）中央政府国外债务还本支出</t>
  </si>
  <si>
    <t>中央政府境外发行主权债券还本支出</t>
  </si>
  <si>
    <t>中央政府向外国政府借款还本支出</t>
  </si>
  <si>
    <t>中央政府向国际金融组织借款还本支出</t>
  </si>
  <si>
    <t>中央政府其他国外借款还本支出</t>
  </si>
  <si>
    <t>（三）地方政府一般债务还本支出</t>
  </si>
  <si>
    <t>地方政府一般债券还本支出</t>
  </si>
  <si>
    <t>地方政府向外国政府借款还本支出</t>
  </si>
  <si>
    <t>地方政府向国际组织借款还本支出</t>
  </si>
  <si>
    <t>地方政府其他一般债务还本支出</t>
  </si>
  <si>
    <t>支出总计</t>
  </si>
  <si>
    <t>单位:万元</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</si>
  <si>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</si>
  <si>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</si>
  <si>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</si>
  <si>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</si>
  <si>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</si>
  <si>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</si>
  <si>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</si>
  <si>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</si>
  <si>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</si>
  <si>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</si>
  <si>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</si>
  <si>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</si>
  <si>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</si>
  <si>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</si>
  <si>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</si>
  <si>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</si>
  <si>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503</t>
  </si>
  <si>
    <t>三、机关资本性支出</t>
  </si>
  <si>
    <t>50301</t>
  </si>
  <si>
    <t>房屋建筑物购建</t>
  </si>
  <si>
    <t>50302</t>
  </si>
  <si>
    <t>基础设施建设</t>
  </si>
  <si>
    <t>50303</t>
  </si>
  <si>
    <t>公务用车购置</t>
  </si>
  <si>
    <t>50305</t>
  </si>
  <si>
    <t>土地征迁补偿和安置支出</t>
  </si>
  <si>
    <t>50306</t>
  </si>
  <si>
    <t>设备购置</t>
  </si>
  <si>
    <t>50307</t>
  </si>
  <si>
    <t>大型修缮</t>
  </si>
  <si>
    <t>50399</t>
  </si>
  <si>
    <t>其他资本性支出</t>
  </si>
  <si>
    <t>四、对事业单位经常性补助</t>
  </si>
  <si>
    <t>其他工资福利支出</t>
  </si>
  <si>
    <t>其他商品和服务支出</t>
  </si>
  <si>
    <t>其他对事业单位补助</t>
  </si>
  <si>
    <t>五、对事业单位资本性补助</t>
  </si>
  <si>
    <t>50601</t>
  </si>
  <si>
    <t>资本性支出</t>
  </si>
  <si>
    <t>50602</t>
  </si>
  <si>
    <t>资本性支出（基本建设）</t>
  </si>
  <si>
    <t>六、对个人和家庭的补助</t>
  </si>
  <si>
    <t>社会福利和救助</t>
  </si>
  <si>
    <t>助学金</t>
  </si>
  <si>
    <t>个人农业生产补贴</t>
  </si>
  <si>
    <t>离退休费</t>
  </si>
  <si>
    <t>其他对个人和家庭补助</t>
  </si>
  <si>
    <t>支 出 合 计</t>
  </si>
  <si>
    <t>地     区</t>
  </si>
  <si>
    <t>债务限额</t>
  </si>
  <si>
    <t>债务余额</t>
  </si>
  <si>
    <t>鄂州市</t>
  </si>
  <si>
    <t>市本级</t>
  </si>
  <si>
    <t>鄂城区</t>
  </si>
  <si>
    <t>——鄂城区</t>
  </si>
  <si>
    <t>——临空经济区</t>
  </si>
  <si>
    <t>华容区</t>
  </si>
  <si>
    <t>——华容区</t>
  </si>
  <si>
    <t>——葛店开发区</t>
  </si>
  <si>
    <t>梁子湖区</t>
  </si>
  <si>
    <t>备注：1.2023年政府一般债务限额为省下达数。</t>
  </si>
  <si>
    <t>地区</t>
  </si>
  <si>
    <t>序号</t>
  </si>
  <si>
    <t>项    目</t>
  </si>
  <si>
    <t>发行金额</t>
  </si>
  <si>
    <t>合     计</t>
  </si>
  <si>
    <t>鄂州市本级</t>
  </si>
  <si>
    <t>鄂州市本级小计</t>
  </si>
  <si>
    <t>城南（小桥安置点）棚户区改造项目配套道路-洋澜路南段</t>
  </si>
  <si>
    <t>综合档案馆</t>
  </si>
  <si>
    <t>鄂州市桥东路（鄂东大道-武昌大道）工程</t>
  </si>
  <si>
    <t>鄂州市科技馆展教工程</t>
  </si>
  <si>
    <t>吴都大道（江碧路～文苑路）和洋澜路（寿昌大道～吴都大道）提升改造工程</t>
  </si>
  <si>
    <t>鄂州市新港路(重载车专用通道)工程</t>
  </si>
  <si>
    <t>航空都市区安置小区配套道路 (杨叶安置小区北路)</t>
  </si>
  <si>
    <t>鄂州市特殊教育学校迁建工程</t>
  </si>
  <si>
    <t>鄂州市智慧校园网络基础及安全体系改造工程</t>
  </si>
  <si>
    <t>鄂城区小计</t>
  </si>
  <si>
    <t>鄂州市鄂城区白雉山水库除险加固工程</t>
  </si>
  <si>
    <t>2024年全市政府性基金预算收入表</t>
  </si>
  <si>
    <t>一、农网还贷资金收入</t>
  </si>
  <si>
    <t/>
  </si>
  <si>
    <t>二、海南省高等级公路车辆通行附加费收入</t>
  </si>
  <si>
    <t>三、国家电影事业发展专项资金收入</t>
  </si>
  <si>
    <t>四、国有土地收益基金收入</t>
  </si>
  <si>
    <t>五、农业土地开发资金收入</t>
  </si>
  <si>
    <t>六、国有土地使用权出让收入</t>
  </si>
  <si>
    <t>土地出让价款收入</t>
  </si>
  <si>
    <t>补缴的土地价款</t>
  </si>
  <si>
    <t>划拨土地收入</t>
  </si>
  <si>
    <t>缴纳新增建设用地土地有偿使用费</t>
  </si>
  <si>
    <t>其他土地出让收入</t>
  </si>
  <si>
    <t>七、大中型水库库区基金收入</t>
  </si>
  <si>
    <t>八、彩票公益金收入</t>
  </si>
  <si>
    <t>福利彩票公益金收入</t>
  </si>
  <si>
    <t>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</si>
  <si>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</si>
  <si>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</si>
  <si>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</si>
  <si>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</si>
  <si>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</si>
  <si>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</si>
  <si>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福利彩票销售机构的业务费用</t>
  </si>
  <si>
    <t>体育彩票销售机构的业务费用</t>
  </si>
  <si>
    <t>彩票兑奖周转金</t>
  </si>
  <si>
    <t>彩票发行销售风险基金</t>
  </si>
  <si>
    <t>彩票市场调控资金收入</t>
  </si>
  <si>
    <t>十五、其他政府性基金收入</t>
  </si>
  <si>
    <t>十六、专项债券对应项目专项收入</t>
  </si>
  <si>
    <t>转移性收入</t>
  </si>
  <si>
    <t>政府性基金转移支付收入</t>
  </si>
  <si>
    <t>上解收入</t>
  </si>
  <si>
    <t>上年结余收入</t>
  </si>
  <si>
    <t>调入资金</t>
  </si>
  <si>
    <t>地方政府专项债务收入</t>
  </si>
  <si>
    <t>地方政府专项债务转贷收入</t>
  </si>
  <si>
    <t>2024年全市政府性基金预算支出表</t>
  </si>
  <si>
    <t>一、文化旅游体育与传媒支出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</si>
  <si>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</si>
  <si>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</si>
  <si>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</si>
  <si>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</si>
  <si>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</si>
  <si>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</si>
  <si>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</si>
  <si>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</si>
  <si>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</si>
  <si>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</si>
  <si>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</si>
  <si>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</si>
  <si>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</si>
  <si>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</si>
  <si>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</si>
  <si>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二、社会保障和就业支出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</si>
  <si>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</si>
  <si>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</si>
  <si>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</si>
  <si>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</si>
  <si>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</si>
  <si>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</si>
  <si>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</si>
  <si>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</si>
  <si>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三、节能环保支出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</si>
  <si>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</si>
  <si>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</si>
  <si>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</si>
  <si>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</si>
  <si>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</si>
  <si>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</si>
  <si>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</si>
  <si>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</si>
  <si>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</si>
  <si>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</si>
  <si>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四、城乡社区支出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</si>
  <si>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</si>
  <si>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</si>
  <si>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</si>
  <si>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</si>
  <si>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</si>
  <si>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</si>
  <si>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</si>
  <si>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</si>
  <si>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</si>
  <si>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</si>
  <si>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</si>
  <si>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</si>
  <si>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</si>
  <si>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</si>
  <si>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</si>
  <si>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</si>
  <si>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</si>
  <si>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</si>
  <si>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</si>
  <si>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</si>
  <si>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</si>
  <si>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</si>
  <si>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</si>
  <si>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</si>
  <si>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污水处理费收入安排的支出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</si>
  <si>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</si>
  <si>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</si>
  <si>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</si>
  <si>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</si>
  <si>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</si>
  <si>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</si>
  <si>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</si>
  <si>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</si>
  <si>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</si>
  <si>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</si>
  <si>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</si>
  <si>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</si>
  <si>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</si>
  <si>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五、农林水支出</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</si>
  <si>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</si>
  <si>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</si>
  <si>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</si>
  <si>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</si>
  <si>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</si>
  <si>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</si>
  <si>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</si>
  <si>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</si>
  <si>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</si>
  <si>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</si>
  <si>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</si>
  <si>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六、交通运输支出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</si>
  <si>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</si>
  <si>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</si>
  <si>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</si>
  <si>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</si>
  <si>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</si>
  <si>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</si>
  <si>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</si>
  <si>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</si>
  <si>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</si>
  <si>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</si>
  <si>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</si>
  <si>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</si>
  <si>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</si>
  <si>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</si>
  <si>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</si>
  <si>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</si>
  <si>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</si>
  <si>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</si>
  <si>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</si>
  <si>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</si>
  <si>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</si>
  <si>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</si>
  <si>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</si>
  <si>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</si>
  <si>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</si>
  <si>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</si>
  <si>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</si>
  <si>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</si>
  <si>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</si>
  <si>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</si>
  <si>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</si>
  <si>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</si>
  <si>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</si>
  <si>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</si>
  <si>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</si>
  <si>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</si>
  <si>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七、资源勘探工业信息等支出</t>
  </si>
  <si>
    <t>农网还贷资金支出</t>
  </si>
  <si>
    <t>地方农网还贷资金支出</t>
  </si>
  <si>
    <t>其他农网还贷资金支出</t>
  </si>
  <si>
    <t>八、其他支出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</si>
  <si>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</si>
  <si>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</si>
  <si>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</si>
  <si>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</si>
  <si>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</si>
  <si>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</si>
  <si>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</si>
  <si>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</si>
  <si>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</si>
  <si>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</si>
  <si>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</si>
  <si>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</si>
  <si>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</si>
  <si>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彩票公益金安排的支出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</si>
  <si>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</si>
  <si>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</si>
  <si>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</si>
  <si>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</si>
  <si>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</si>
  <si>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</si>
  <si>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用于巩固脱贫衔接乡村振兴的彩票公益金支出</t>
  </si>
  <si>
    <t>用于法律援助的彩票公益金支出</t>
  </si>
  <si>
    <t>用于城乡医疗救助的彩票公益金支出</t>
  </si>
  <si>
    <t>用于其他社会公益事业的彩票公益金支出</t>
  </si>
  <si>
    <t>九、债务付息支出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</si>
  <si>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</si>
  <si>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</si>
  <si>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</si>
  <si>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</si>
  <si>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</si>
  <si>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</si>
  <si>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</si>
  <si>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</si>
  <si>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</si>
  <si>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</si>
  <si>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</si>
  <si>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</si>
  <si>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</si>
  <si>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</si>
  <si>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</si>
  <si>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十、债务发行费用支出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</si>
  <si>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</si>
  <si>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</si>
  <si>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</si>
  <si>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</si>
  <si>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</si>
  <si>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</si>
  <si>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</si>
  <si>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</si>
  <si>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</si>
  <si>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</si>
  <si>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</si>
  <si>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</si>
  <si>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</si>
  <si>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其他地方自行试点项目收益专项债务发行费用支出</t>
  </si>
  <si>
    <t>其他政府性基金债务发行费用支出</t>
  </si>
  <si>
    <t>十一、抗疫特别国债安排的支出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</si>
  <si>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</si>
  <si>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</si>
  <si>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</si>
  <si>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</si>
  <si>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</si>
  <si>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</si>
  <si>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</si>
  <si>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</si>
  <si>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</si>
  <si>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</si>
  <si>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</si>
  <si>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</si>
  <si>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</si>
  <si>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创业担保贷款贴息</t>
  </si>
  <si>
    <t>援企稳岗补贴</t>
  </si>
  <si>
    <t>困难群众基本生活补助</t>
  </si>
  <si>
    <t>其他抗疫相关支出</t>
  </si>
  <si>
    <t>转移性支出</t>
  </si>
  <si>
    <t xml:space="preserve">  政府性基金转移支付支出</t>
  </si>
  <si>
    <t xml:space="preserve">  上解支出</t>
  </si>
  <si>
    <t xml:space="preserve">  调出资金</t>
  </si>
  <si>
    <t xml:space="preserve">  年终结余</t>
  </si>
  <si>
    <t xml:space="preserve">  地方政府专项债务转贷支出</t>
  </si>
  <si>
    <t>债务还本支出</t>
  </si>
  <si>
    <t xml:space="preserve">  地方政府专项债务还本支出</t>
  </si>
  <si>
    <r>
      <rPr>
        <sz val="12"/>
        <rFont val="宋体"/>
        <charset val="134"/>
      </rPr>
      <t>备注：</t>
    </r>
    <r>
      <rPr>
        <sz val="12"/>
        <rFont val="Times New Roman"/>
        <charset val="134"/>
      </rPr>
      <t>2023</t>
    </r>
    <r>
      <rPr>
        <sz val="12"/>
        <rFont val="宋体"/>
        <charset val="134"/>
      </rPr>
      <t>年政府专项债务限额为省下达数。</t>
    </r>
  </si>
  <si>
    <t>地  区</t>
  </si>
  <si>
    <t>项  目</t>
  </si>
  <si>
    <t>全市</t>
  </si>
  <si>
    <t>全市合计</t>
  </si>
  <si>
    <t>鄂州市精神卫生中心住院大楼</t>
  </si>
  <si>
    <t>鄂州市城乡供水管网工程</t>
  </si>
  <si>
    <t>鄂州市城南（文苑路--马鞍山路）地下综合管廊及配套工程</t>
  </si>
  <si>
    <t>鄂州市主城区至花湖镇农村供水管网提档升级工程</t>
  </si>
  <si>
    <t>杨叶大道排水管道改造工程</t>
  </si>
  <si>
    <t>燕矶镇、杨叶镇农饮水巩固提升工程</t>
  </si>
  <si>
    <t>鄂州市主城区供水管网及老旧小区供水设施改造工程</t>
  </si>
  <si>
    <t>鄂州市公共卫生能力提升项目</t>
  </si>
  <si>
    <t>鄂州市救助服务中心</t>
  </si>
  <si>
    <t>鄂州市老城金十字片区道路及配套基础设施建设工程</t>
  </si>
  <si>
    <t>鄂州市曹家湖垱网湖退田还湖还湿工程</t>
  </si>
  <si>
    <t>湖北省鄂州市武城湖水系连通工程</t>
  </si>
  <si>
    <t>空港国际武昌鱼产业园基础设施项目</t>
  </si>
  <si>
    <t>鄂城区汀祖马鞍山生态陵园建设项目</t>
  </si>
  <si>
    <t>鄂城区滨江科技新区现代物流产业园一期及周边市政配套设施项目</t>
  </si>
  <si>
    <t>鄂城区公共卫生临床中心项目</t>
  </si>
  <si>
    <t>鄂城区养老服务中心</t>
  </si>
  <si>
    <t>鄂城区滨江科技新区青天湖科创人才社区及周边市政配套设施项目</t>
  </si>
  <si>
    <t>鄂城滨江科技新区高新产业孵化基地一期工程项目</t>
  </si>
  <si>
    <t>鄂城区滨江科技新区长江智汇园及周边市政配套设施项目</t>
  </si>
  <si>
    <t>鄂城区滨江科技新区数字经济产业园一期及周边市政配套设施项目</t>
  </si>
  <si>
    <t>鄂州市鄂城区2019-2022年老旧小区改造项目</t>
  </si>
  <si>
    <t>华容区小计</t>
  </si>
  <si>
    <t>红莲湖大数据云计算产业园智慧园区新基建项目</t>
  </si>
  <si>
    <t>鄂州市华容区华容镇老旧小区改造项目</t>
  </si>
  <si>
    <t>华容区人民医院改扩建及集中隔离点工程项目</t>
  </si>
  <si>
    <t>红莲湖棚户区三期项目</t>
  </si>
  <si>
    <t>红莲湖大数据云计算产业园热力管网工程</t>
  </si>
  <si>
    <t>湖北长江现代物流产业集聚示范区·现代物流园</t>
  </si>
  <si>
    <t>三江港新区铁咀社区</t>
  </si>
  <si>
    <t>华容区数字乡村（一期）项目</t>
  </si>
  <si>
    <t>红莲湖孵化基地建设工程</t>
  </si>
  <si>
    <t>红莲湖新区棚户区改造项目（三期）</t>
  </si>
  <si>
    <t>华容区人民医院改扩建工程项目</t>
  </si>
  <si>
    <t>梁子湖区小计</t>
  </si>
  <si>
    <t>鄂州市梁子湖区农村水系综合整治项目</t>
  </si>
  <si>
    <t>梁湖良品特色农产品提质增效及仓储物流基础设施项目</t>
  </si>
  <si>
    <t>梧桐湖新区北产业园项目</t>
  </si>
  <si>
    <t>鄂州市梁子湖区梁子镇“擦亮小城镇”美丽城镇建设项目</t>
  </si>
  <si>
    <t>葛店开发区</t>
  </si>
  <si>
    <t>葛店开发区小计</t>
  </si>
  <si>
    <t>葛店开发区排水管网工程</t>
  </si>
  <si>
    <t>葛店开发区城乡电网工程</t>
  </si>
  <si>
    <t>葛店开发区新能源产业园基础设施工程（一期）</t>
  </si>
  <si>
    <t>葛店综合交通枢纽建设项目</t>
  </si>
  <si>
    <t>葛店开发区复兴大道及综合管廊改造工程</t>
  </si>
  <si>
    <t>葛店开发区公共卫生临床中心</t>
  </si>
  <si>
    <t>葛店开发区智慧停车场项目</t>
  </si>
  <si>
    <t>葛店开发区水环境综合治理工程</t>
  </si>
  <si>
    <t>葛店双创谷产业园配套及基础设施项目</t>
  </si>
  <si>
    <t>葛店光电子信息产业园配套及基础设施项目</t>
  </si>
  <si>
    <t>临空经济区</t>
  </si>
  <si>
    <t>临空经济区小计</t>
  </si>
  <si>
    <t>鄂州东站片区交通配套项目-吴都大道（葛山大道-体育东路）工程</t>
  </si>
  <si>
    <t>鄂州空港综合保税区口岸作业区</t>
  </si>
  <si>
    <t>将军大道（孙权大道-保税区）道路工程</t>
  </si>
  <si>
    <t>燕矶集镇城市更新项目</t>
  </si>
  <si>
    <t>燕花路（环湖四路～机场南路）道路工程</t>
  </si>
  <si>
    <t>机场南路(燕花路~机场高速)道路工程</t>
  </si>
  <si>
    <t>临空经济区长山生态陵园（三期）项目</t>
  </si>
  <si>
    <t>将军大道东延（走马湖东路～综保路）管廊及基础配套工程</t>
  </si>
  <si>
    <t>吴楚大道（保税区～S203）道路工程</t>
  </si>
  <si>
    <t>一、利润收入</t>
  </si>
  <si>
    <t>电力企业利润收入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</si>
  <si>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</si>
  <si>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</si>
  <si>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</si>
  <si>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</si>
  <si>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</si>
  <si>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</si>
  <si>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</si>
  <si>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</si>
  <si>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</si>
  <si>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金融企业利润收入</t>
  </si>
  <si>
    <t>机关社团所属企业利润收入</t>
  </si>
  <si>
    <t>其他国有资本经营预算企业利润收入</t>
  </si>
  <si>
    <t>二、股利、股息收入</t>
  </si>
  <si>
    <t>国有控股公司股利、股息收入</t>
  </si>
  <si>
    <t>国有参股公司股利、股息收入</t>
  </si>
  <si>
    <t>金融企业股利、股息收入</t>
  </si>
  <si>
    <t>其他国有资本经营预算企业股利、股息收入</t>
  </si>
  <si>
    <t>三、产权转让收入</t>
  </si>
  <si>
    <t>国有股权、股份转让收入</t>
  </si>
  <si>
    <t>国有独资企业产权转让收入</t>
  </si>
  <si>
    <t>其他国有资本经营预算企业产权转让收入</t>
  </si>
  <si>
    <t>金融企业产权转让收入</t>
  </si>
  <si>
    <t>四、清算收入</t>
  </si>
  <si>
    <t xml:space="preserve">    国有股权、股份清算收入</t>
  </si>
  <si>
    <t xml:space="preserve">    国有独资企业清算收入</t>
  </si>
  <si>
    <t xml:space="preserve">    其他国有资本经营预算企业清算收入</t>
  </si>
  <si>
    <t>五、其他国有资本经营收入</t>
  </si>
  <si>
    <t>国有资本经营预算转移支付收入</t>
  </si>
  <si>
    <t>一、社会保障和就业支出</t>
  </si>
  <si>
    <t xml:space="preserve">    补充全国社会保障基金</t>
  </si>
  <si>
    <t xml:space="preserve">      国有资本经营预算补充社保基金支出</t>
  </si>
  <si>
    <t xml:space="preserve">二、国有资本经营预算支出 </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</si>
  <si>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</si>
  <si>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</si>
  <si>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</si>
  <si>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</si>
  <si>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</si>
  <si>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</si>
  <si>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</si>
  <si>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</si>
  <si>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</si>
  <si>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</si>
  <si>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</si>
  <si>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</si>
  <si>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</si>
  <si>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对外投资合作支出</t>
  </si>
  <si>
    <t xml:space="preserve">    其他国有企业资本金注入</t>
  </si>
  <si>
    <t xml:space="preserve">    国有企业政策性补贴</t>
  </si>
  <si>
    <t xml:space="preserve">    国有企业政策性补贴 </t>
  </si>
  <si>
    <t xml:space="preserve"> 金融国有资本经营预算支出</t>
  </si>
  <si>
    <t xml:space="preserve">    其他金融国有资本经营预算支出</t>
  </si>
  <si>
    <t xml:space="preserve">    其他国有资本经营预算支出</t>
  </si>
  <si>
    <t xml:space="preserve">    其他国有资本经营预算支出 </t>
  </si>
  <si>
    <t>国有资本经营预算转移支付支出</t>
  </si>
  <si>
    <t>上解支出</t>
  </si>
  <si>
    <t>调出资金</t>
  </si>
  <si>
    <t>年终结余</t>
  </si>
  <si>
    <t>支出总结</t>
  </si>
  <si>
    <t>项        目</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</si>
  <si>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</si>
  <si>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</si>
  <si>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</si>
  <si>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</si>
  <si>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</si>
  <si>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</si>
  <si>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</si>
  <si>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</si>
  <si>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</si>
  <si>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</si>
  <si>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</si>
  <si>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</si>
  <si>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</si>
  <si>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</si>
  <si>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</si>
  <si>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三、本年收支结余</t>
  </si>
  <si>
    <t>四、年末滚存结余</t>
  </si>
  <si>
    <t>合计</t>
  </si>
  <si>
    <t>机关事业单位基
本养老保险基金</t>
  </si>
  <si>
    <t>职工基本医疗保险(含生育保险)基金</t>
  </si>
  <si>
    <t>城乡居民基本
养老保险基金</t>
  </si>
  <si>
    <t>城乡居民基本
医疗保险基金</t>
  </si>
  <si>
    <t>工伤保险基金</t>
  </si>
  <si>
    <t>失业保险基金</t>
  </si>
  <si>
    <t>上年执
行数</t>
  </si>
  <si>
    <t>一、基本养老保险费收入</t>
  </si>
  <si>
    <t>一、基本养老金支出</t>
  </si>
  <si>
    <t xml:space="preserve">    其中：当期征缴收入</t>
  </si>
  <si>
    <t>二、转移支出</t>
  </si>
  <si>
    <t>二、财政补贴收入</t>
  </si>
  <si>
    <t>三、其他支出</t>
  </si>
  <si>
    <t xml:space="preserve">    其中：地方财政补贴</t>
  </si>
  <si>
    <t>三、利息收入</t>
  </si>
  <si>
    <t>四、转移收入</t>
  </si>
  <si>
    <t>五、其他收入</t>
  </si>
  <si>
    <t xml:space="preserve">    其中：滞纳金</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</si>
  <si>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</si>
  <si>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</si>
  <si>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</si>
  <si>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</si>
  <si>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</si>
  <si>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</si>
  <si>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</si>
  <si>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</si>
  <si>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</si>
  <si>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</si>
  <si>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</si>
  <si>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小计</t>
  </si>
  <si>
    <t>基本医疗保险统筹基金(含单建统筹）</t>
  </si>
  <si>
    <t>基本医疗保险
个人账户基金</t>
  </si>
  <si>
    <t>一、基本医疗保险费收入</t>
  </si>
  <si>
    <t xml:space="preserve">    其中：单位缴费</t>
  </si>
  <si>
    <t xml:space="preserve">          个人缴费</t>
  </si>
  <si>
    <t>一、基本医疗保险待遇支出</t>
  </si>
  <si>
    <t xml:space="preserve">    其中: 住院费用支出</t>
  </si>
  <si>
    <t>　  　 　 门诊费用支出</t>
  </si>
  <si>
    <t xml:space="preserve">          生育医疗费用支出</t>
  </si>
  <si>
    <t xml:space="preserve">          生育津贴支出</t>
  </si>
  <si>
    <t xml:space="preserve">    其中：集体扶持收入</t>
  </si>
  <si>
    <t xml:space="preserve">    其中：住院费用支出</t>
  </si>
  <si>
    <t xml:space="preserve">          城乡医疗救助资助收入</t>
  </si>
  <si>
    <t xml:space="preserve">          门诊费用支出</t>
  </si>
  <si>
    <t xml:space="preserve">          财政为困难人员代缴收入</t>
  </si>
  <si>
    <t>二、大病保险支出</t>
  </si>
  <si>
    <t xml:space="preserve">    其中：按规定标准补助收入</t>
  </si>
  <si>
    <t>四、其他收入</t>
  </si>
  <si>
    <t>五、本年收入小计</t>
  </si>
  <si>
    <t>六、上级补助收入</t>
  </si>
  <si>
    <t>七、下级上解收入</t>
  </si>
  <si>
    <t>八、本年收入合计</t>
  </si>
  <si>
    <t>九、上年结余</t>
  </si>
  <si>
    <t>一、工伤保险费收入</t>
  </si>
  <si>
    <t>一、工伤保险待遇支出</t>
  </si>
  <si>
    <t xml:space="preserve">    其中：职业伤害保障费收入（试点）</t>
  </si>
  <si>
    <t xml:space="preserve">    其中：职业伤害保障待遇支出（试点）</t>
  </si>
  <si>
    <t xml:space="preserve">          工伤保险费-公务员工伤保险费收入</t>
  </si>
  <si>
    <t>二、劳动能力鉴定支出</t>
  </si>
  <si>
    <t>　　其中：职业伤害保障劳动能力鉴定支出（试点）</t>
  </si>
  <si>
    <t>三、工伤保险预防费用支出</t>
  </si>
  <si>
    <t>四、其他支出（含职业伤害保障委托承办服务费）</t>
  </si>
  <si>
    <t>五、本年支出小计</t>
  </si>
  <si>
    <t>六、补助下级支出</t>
  </si>
  <si>
    <t>七、上解上级支出</t>
  </si>
  <si>
    <t>八、本年支出合计</t>
  </si>
  <si>
    <t>九、本年收支结余</t>
  </si>
  <si>
    <t>十、年末滚存结余</t>
  </si>
  <si>
    <t>备注：工伤保险由省级统筹，不纳入市级预算</t>
  </si>
  <si>
    <t>一、失业保险费收入</t>
  </si>
  <si>
    <t>一、失业保险金支出</t>
  </si>
  <si>
    <t xml:space="preserve">二、基本医疗保险费支出 </t>
  </si>
  <si>
    <t>三、丧葬补助金和抚恤金支出</t>
  </si>
  <si>
    <t>四、职业培训和职业介绍补贴支出</t>
  </si>
  <si>
    <t>五、其他费用支出</t>
  </si>
  <si>
    <t>六、稳岗返还支出</t>
  </si>
  <si>
    <t>七、技能提升补贴支出</t>
  </si>
  <si>
    <t>八、转移支出</t>
  </si>
  <si>
    <t>九、其他支出</t>
  </si>
  <si>
    <t>十、本年支出小计</t>
  </si>
  <si>
    <t>十一、补助下级支出</t>
  </si>
  <si>
    <t>十二、上解上级支出</t>
  </si>
  <si>
    <t>十三、本年支出合计</t>
  </si>
  <si>
    <t>十四、本年收支结余</t>
  </si>
  <si>
    <t>十五、年末滚存结余</t>
  </si>
  <si>
    <t>备注：失业保险由省级统筹，不纳入市级预算</t>
  </si>
  <si>
    <t xml:space="preserve">项      目  </t>
  </si>
  <si>
    <t>企业职工基本养老保险基金</t>
  </si>
  <si>
    <t>城乡居民基本养老保险基金</t>
  </si>
  <si>
    <t>机关事业单位基本养老保险基金</t>
  </si>
  <si>
    <t>职工基本医疗保险（含生育保险）基金</t>
  </si>
  <si>
    <t>城乡居民基本医疗保险基金</t>
  </si>
  <si>
    <t>一、上年预算结转</t>
  </si>
  <si>
    <t>　 （一）省级</t>
  </si>
  <si>
    <t>　 （二）地级</t>
  </si>
  <si>
    <t>　 （三）县级</t>
  </si>
  <si>
    <t>二、本年预算安排</t>
  </si>
  <si>
    <t xml:space="preserve">   一般公共预算科目和名称</t>
  </si>
  <si>
    <t>2082601财政对企业职工基本养老保险基金的补助</t>
  </si>
  <si>
    <t>2082602财政对城乡居民基本养老保险基金的补助</t>
  </si>
  <si>
    <t>2080507对机关事业单位基本养老保险基金的补助</t>
  </si>
  <si>
    <t>2101201财政对职工基本医疗保险基金的补助</t>
  </si>
  <si>
    <t>2101202财政对城乡居民基本医疗保险基金的补助</t>
  </si>
  <si>
    <t>2082702财政对工伤保险基金的补助</t>
  </si>
  <si>
    <t>2082701财政对失业保险基金的补助</t>
  </si>
  <si>
    <t xml:space="preserve">   一般公共预算列支金额</t>
  </si>
  <si>
    <t xml:space="preserve">   （一）中央级</t>
  </si>
  <si>
    <t>　 （二）省级</t>
  </si>
  <si>
    <t>　 （三）地级</t>
  </si>
  <si>
    <t>　 （四）县级</t>
  </si>
  <si>
    <t>单位</t>
  </si>
  <si>
    <t>一、企业职工基本养老保险</t>
  </si>
  <si>
    <t xml:space="preserve">       (2)本年补缴以前年度欠费</t>
  </si>
  <si>
    <t>万元</t>
  </si>
  <si>
    <t xml:space="preserve">   (一)参保人数</t>
  </si>
  <si>
    <t>人</t>
  </si>
  <si>
    <t xml:space="preserve">       (3)本年新增欠费</t>
  </si>
  <si>
    <t>　     1.在职职工</t>
  </si>
  <si>
    <t xml:space="preserve">       (4)年末累计欠费</t>
  </si>
  <si>
    <t xml:space="preserve">         其中：个人身份参保</t>
  </si>
  <si>
    <t xml:space="preserve">     3.本年预缴以后年度基本养老保险费</t>
  </si>
  <si>
    <t>　　   2.离休人员</t>
  </si>
  <si>
    <t xml:space="preserve">     4.一次性补缴以前年度基本养老保险费</t>
  </si>
  <si>
    <t xml:space="preserve">       3.退休、退职人员</t>
  </si>
  <si>
    <t>二、城乡居民基本养老保险</t>
  </si>
  <si>
    <t xml:space="preserve">        (1)当年新增退休退职人员</t>
  </si>
  <si>
    <t xml:space="preserve">   (一)16－59周岁参保缴费人数</t>
  </si>
  <si>
    <t xml:space="preserve"> 　     (2)当年死亡退休退职人员</t>
  </si>
  <si>
    <t xml:space="preserve">   (二)实际领取待遇人员</t>
  </si>
  <si>
    <t xml:space="preserve">   (二)缴费人数</t>
  </si>
  <si>
    <t xml:space="preserve">   (三)人均缴费水平 </t>
  </si>
  <si>
    <t>元/年</t>
  </si>
  <si>
    <t xml:space="preserve">       其中：个人身份缴费</t>
  </si>
  <si>
    <t xml:space="preserve">   (四)人均财政对缴费补贴水平</t>
  </si>
  <si>
    <t xml:space="preserve">   (三)缴费基数总额</t>
  </si>
  <si>
    <t>三、机关事业单位基本养老保险</t>
  </si>
  <si>
    <t xml:space="preserve">         其中：个人身份缴费基数总额</t>
  </si>
  <si>
    <t xml:space="preserve">   (四)缴费费率</t>
  </si>
  <si>
    <t>%</t>
  </si>
  <si>
    <t xml:space="preserve">   　  1.在职职工</t>
  </si>
  <si>
    <t xml:space="preserve">       1.单位缴费费率</t>
  </si>
  <si>
    <t>　   　2.退休、退职人员</t>
  </si>
  <si>
    <t xml:space="preserve">       2.职工个人缴费费率</t>
  </si>
  <si>
    <t xml:space="preserve">       3.以个人身份参保缴费费率</t>
  </si>
  <si>
    <t xml:space="preserve">   (五)人均缴费工资基数</t>
  </si>
  <si>
    <t>　　   1.单位</t>
  </si>
  <si>
    <t xml:space="preserve">   (六)保险费缴纳情况</t>
  </si>
  <si>
    <t>　　   2.个人</t>
  </si>
  <si>
    <t xml:space="preserve">       1.缴纳当年基本养老保险费</t>
  </si>
  <si>
    <t xml:space="preserve">       2.欠费情况</t>
  </si>
  <si>
    <t xml:space="preserve">       (1)上年末累计欠费</t>
  </si>
  <si>
    <t>四、统筹地区职工平均工资</t>
  </si>
  <si>
    <t>一、职工基本医疗保险</t>
  </si>
  <si>
    <t xml:space="preserve">        (1)上年末累计欠费</t>
  </si>
  <si>
    <t xml:space="preserve">        (2)本年补缴以前年度欠费</t>
  </si>
  <si>
    <t xml:space="preserve">       1.在职职工</t>
  </si>
  <si>
    <t xml:space="preserve">        (3)本年新增欠费</t>
  </si>
  <si>
    <t xml:space="preserve">       2.退休人员</t>
  </si>
  <si>
    <t xml:space="preserve">        (4)年末累计欠费</t>
  </si>
  <si>
    <t xml:space="preserve">       3.本年预缴以后年度基本医疗保险费</t>
  </si>
  <si>
    <t>元</t>
  </si>
  <si>
    <t xml:space="preserve">       4.一次性补缴以前年度基本医疗保险费</t>
  </si>
  <si>
    <t xml:space="preserve">       1.单位</t>
  </si>
  <si>
    <t>二、城乡居民基本医疗保险</t>
  </si>
  <si>
    <t xml:space="preserve">       2.个人</t>
  </si>
  <si>
    <t xml:space="preserve">   (一)参保缴费年末人数</t>
  </si>
  <si>
    <t xml:space="preserve">   (二)缴费标准</t>
  </si>
  <si>
    <t xml:space="preserve">       其中：个人缴费标准</t>
  </si>
  <si>
    <t xml:space="preserve">       2.个人缴费费率</t>
  </si>
  <si>
    <t xml:space="preserve">             财政补贴标准</t>
  </si>
  <si>
    <t xml:space="preserve">   (三)大病保险情况</t>
  </si>
  <si>
    <t xml:space="preserve">      1.覆盖人数</t>
  </si>
  <si>
    <t xml:space="preserve">       1.缴纳当年基本医疗保险费</t>
  </si>
  <si>
    <t xml:space="preserve">      2.筹资标准</t>
  </si>
  <si>
    <t xml:space="preserve">      3.人均筹资水平</t>
  </si>
  <si>
    <t>一、失业保险</t>
  </si>
  <si>
    <t xml:space="preserve">   (八)享受稳岗返还企业参加失业保险人数</t>
  </si>
  <si>
    <t xml:space="preserve">   (九)享受技能提升补贴人数</t>
  </si>
  <si>
    <t xml:space="preserve">       其中：农民合同制工人参保人数</t>
  </si>
  <si>
    <t>二、工伤保险</t>
  </si>
  <si>
    <t xml:space="preserve">   (二)实际缴费人数</t>
  </si>
  <si>
    <t xml:space="preserve">    其中：职业伤害保障参保人数</t>
  </si>
  <si>
    <t xml:space="preserve">   (六)缴纳当年工伤保险费</t>
  </si>
  <si>
    <t xml:space="preserve">   (六)全年领取失业保险金人月数</t>
  </si>
  <si>
    <t>人月</t>
  </si>
  <si>
    <t xml:space="preserve">       其中：按缴费基数缴纳的工伤保险费</t>
  </si>
  <si>
    <t xml:space="preserve">   (七)代缴医疗保险人月数</t>
  </si>
  <si>
    <t xml:space="preserve">  （七)享受工伤保险待遇全年累计人数</t>
  </si>
  <si>
    <t>备注：工伤保险、失业保险由省级统筹，不纳入市级预算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</si>
</sst>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0.00;;"/>
    <numFmt numFmtId="178" formatCode="0.0%"/>
    <numFmt numFmtId="179" formatCode="0_ "/>
    <numFmt numFmtId="180" formatCode="#,##0_ ;[Red]\-#,##0\ "/>
  </numFmts>
  <fonts count="67">
    <font>
      <sz val="12"/>
      <name val="宋体"/>
      <charset val="134"/>
    </font>
    <font>
      <sz val="11"/>
      <color theme="1"/>
      <name val="宋体"/>
      <charset val="134"/>
      <scheme val="minor"/>
    </font>
    <font>
      <sz val="11"/>
      <name val="宋体"/>
      <charset val="134"/>
    </font>
    <font>
      <b/>
      <sz val="18"/>
      <color indexed="8"/>
      <name val="宋体"/>
      <charset val="134"/>
    </font>
    <font>
      <b/>
      <sz val="12"/>
      <color indexed="8"/>
      <name val="宋体"/>
      <charset val="134"/>
    </font>
    <font>
      <sz val="11"/>
      <color indexed="8"/>
      <name val="宋体"/>
      <charset val="134"/>
    </font>
    <font>
      <sz val="11"/>
      <color indexed="8"/>
      <name val="@宋体"/>
      <charset val="134"/>
    </font>
    <font>
      <sz val="11"/>
      <name val="Arial"/>
      <charset val="134"/>
    </font>
    <font>
      <b/>
      <sz val="18"/>
      <name val="宋体"/>
      <charset val="134"/>
    </font>
    <font>
      <b/>
      <sz val="11"/>
      <color indexed="8"/>
      <name val="宋体"/>
      <charset val="134"/>
    </font>
    <font>
      <b/>
      <sz val="11"/>
      <color theme="1"/>
      <name val="宋体"/>
      <charset val="134"/>
      <scheme val="minor"/>
    </font>
    <font>
      <b/>
      <sz val="11"/>
      <name val="宋体"/>
      <charset val="134"/>
    </font>
    <font>
      <b/>
      <sz val="20"/>
      <color indexed="8"/>
      <name val="宋体"/>
      <charset val="134"/>
    </font>
    <font>
      <b/>
      <sz val="10"/>
      <color indexed="8"/>
      <name val="宋体"/>
      <charset val="134"/>
    </font>
    <font>
      <sz val="12"/>
      <name val="黑体"/>
      <charset val="134"/>
    </font>
    <font>
      <b/>
      <sz val="16"/>
      <name val="宋体"/>
      <charset val="134"/>
    </font>
    <font>
      <b/>
      <sz val="10"/>
      <name val="宋体"/>
      <charset val="134"/>
    </font>
    <font>
      <sz val="10"/>
      <name val="宋体"/>
      <charset val="134"/>
    </font>
    <font>
      <b/>
      <sz val="16"/>
      <name val="黑体"/>
      <charset val="134"/>
    </font>
    <font>
      <sz val="11"/>
      <name val="宋体"/>
      <charset val="134"/>
      <scheme val="minor"/>
    </font>
    <font>
      <b/>
      <sz val="11"/>
      <name val="宋体"/>
      <charset val="134"/>
      <scheme val="minor"/>
    </font>
    <font>
      <sz val="11"/>
      <color theme="1"/>
      <name val="宋体"/>
      <charset val="134"/>
    </font>
    <font>
      <b/>
      <sz val="11"/>
      <color theme="1"/>
      <name val="宋体"/>
      <charset val="134"/>
    </font>
    <font>
      <sz val="18"/>
      <name val="方正小标宋_GBK"/>
      <charset val="134"/>
    </font>
    <font>
      <b/>
      <sz val="12"/>
      <name val="宋体"/>
      <charset val="134"/>
    </font>
    <font>
      <sz val="12"/>
      <color indexed="10"/>
      <name val="宋体"/>
      <charset val="134"/>
    </font>
    <font>
      <sz val="12"/>
      <color theme="1"/>
      <name val="宋体"/>
      <charset val="134"/>
    </font>
    <font>
      <sz val="10"/>
      <color theme="1"/>
      <name val="宋体"/>
      <charset val="134"/>
    </font>
    <font>
      <b/>
      <sz val="18"/>
      <color theme="1"/>
      <name val="宋体"/>
      <charset val="134"/>
    </font>
    <font>
      <b/>
      <sz val="11"/>
      <color rgb="FF000000"/>
      <name val="宋体"/>
      <charset val="134"/>
    </font>
    <font>
      <sz val="11"/>
      <color rgb="FF000000"/>
      <name val="宋体"/>
      <charset val="134"/>
    </font>
    <font>
      <b/>
      <sz val="11"/>
      <color rgb="FF000000"/>
      <name val="宋体"/>
      <charset val="134"/>
      <scheme val="minor"/>
    </font>
    <font>
      <sz val="11"/>
      <color rgb="FF000000"/>
      <name val="宋体"/>
      <charset val="134"/>
      <scheme val="minor"/>
    </font>
    <font>
      <sz val="11"/>
      <color rgb="FFFF0000"/>
      <name val="宋体"/>
      <charset val="134"/>
      <scheme val="minor"/>
    </font>
    <font>
      <sz val="16"/>
      <name val="黑体"/>
      <charset val="134"/>
    </font>
    <font>
      <sz val="14"/>
      <name val="宋体"/>
      <charset val="134"/>
    </font>
    <font>
      <b/>
      <sz val="24"/>
      <name val="黑体"/>
      <charset val="134"/>
    </font>
    <font>
      <b/>
      <sz val="14"/>
      <name val="宋体"/>
      <charset val="134"/>
    </font>
    <font>
      <sz val="14"/>
      <name val="楷体_GB2312"/>
      <charset val="134"/>
    </font>
    <font>
      <b/>
      <sz val="14"/>
      <name val="楷体"/>
      <charset val="134"/>
    </font>
    <font>
      <sz val="16"/>
      <name val="楷体_GB2312"/>
      <charset val="134"/>
    </font>
    <font>
      <sz val="36"/>
      <name val="方正小标宋简体"/>
      <charset val="134"/>
    </font>
    <font>
      <sz val="48"/>
      <name val="黑体"/>
      <charset val="134"/>
    </font>
    <font>
      <sz val="22"/>
      <name val="楷体_GB2312"/>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font>
    <font>
      <sz val="12"/>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top style="thin">
        <color indexed="8"/>
      </top>
      <bottom style="thin">
        <color indexed="8"/>
      </bottom>
      <diagonal/>
    </border>
    <border>
      <left style="thin">
        <color indexed="8"/>
      </left>
      <right style="thin">
        <color indexed="8"/>
      </right>
      <top/>
      <bottom style="thin">
        <color auto="1"/>
      </bottom>
      <diagonal/>
    </border>
    <border>
      <left style="thin">
        <color indexed="8"/>
      </left>
      <right/>
      <top style="thin">
        <color indexed="8"/>
      </top>
      <bottom style="thin">
        <color auto="1"/>
      </bottom>
      <diagonal/>
    </border>
    <border>
      <left style="thin">
        <color auto="1"/>
      </left>
      <right style="thin">
        <color auto="1"/>
      </right>
      <top/>
      <bottom style="thin">
        <color auto="1"/>
      </bottom>
      <diagonal/>
    </border>
    <border>
      <left style="thin">
        <color indexed="8"/>
      </left>
      <right style="thin">
        <color auto="1"/>
      </right>
      <top style="thin">
        <color auto="1"/>
      </top>
      <bottom style="thin">
        <color indexed="8"/>
      </bottom>
      <diagonal/>
    </border>
    <border>
      <left/>
      <right style="thin">
        <color auto="1"/>
      </right>
      <top style="thin">
        <color indexed="8"/>
      </top>
      <bottom style="thin">
        <color indexed="8"/>
      </bottom>
      <diagonal/>
    </border>
    <border>
      <left style="thin">
        <color indexed="8"/>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4" borderId="40"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1" applyNumberFormat="0" applyFill="0" applyAlignment="0" applyProtection="0">
      <alignment vertical="center"/>
    </xf>
    <xf numFmtId="0" fontId="51" fillId="0" borderId="41" applyNumberFormat="0" applyFill="0" applyAlignment="0" applyProtection="0">
      <alignment vertical="center"/>
    </xf>
    <xf numFmtId="0" fontId="52" fillId="0" borderId="42" applyNumberFormat="0" applyFill="0" applyAlignment="0" applyProtection="0">
      <alignment vertical="center"/>
    </xf>
    <xf numFmtId="0" fontId="52" fillId="0" borderId="0" applyNumberFormat="0" applyFill="0" applyBorder="0" applyAlignment="0" applyProtection="0">
      <alignment vertical="center"/>
    </xf>
    <xf numFmtId="0" fontId="53" fillId="5" borderId="43" applyNumberFormat="0" applyAlignment="0" applyProtection="0">
      <alignment vertical="center"/>
    </xf>
    <xf numFmtId="0" fontId="54" fillId="6" borderId="44" applyNumberFormat="0" applyAlignment="0" applyProtection="0">
      <alignment vertical="center"/>
    </xf>
    <xf numFmtId="0" fontId="55" fillId="6" borderId="43" applyNumberFormat="0" applyAlignment="0" applyProtection="0">
      <alignment vertical="center"/>
    </xf>
    <xf numFmtId="0" fontId="56" fillId="7" borderId="45" applyNumberFormat="0" applyAlignment="0" applyProtection="0">
      <alignment vertical="center"/>
    </xf>
    <xf numFmtId="0" fontId="57" fillId="0" borderId="46" applyNumberFormat="0" applyFill="0" applyAlignment="0" applyProtection="0">
      <alignment vertical="center"/>
    </xf>
    <xf numFmtId="0" fontId="58" fillId="0" borderId="47"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64" fillId="0" borderId="0"/>
    <xf numFmtId="9" fontId="0"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 fillId="0" borderId="0">
      <alignment vertical="center"/>
    </xf>
    <xf numFmtId="0" fontId="2" fillId="0" borderId="0"/>
    <xf numFmtId="0" fontId="1" fillId="0" borderId="0">
      <alignment vertical="center"/>
    </xf>
    <xf numFmtId="0" fontId="66" fillId="0" borderId="0"/>
    <xf numFmtId="0" fontId="0" fillId="0" borderId="0">
      <alignment vertical="center"/>
    </xf>
    <xf numFmtId="0" fontId="0" fillId="0" borderId="0"/>
  </cellStyleXfs>
  <cellXfs count="604">
    <xf numFmtId="0" fontId="0" fillId="0" borderId="0" xfId="0"/>
    <xf numFmtId="0" fontId="1" fillId="0" borderId="0" xfId="55" applyFont="1" applyFill="1" applyAlignment="1">
      <alignment vertical="center"/>
    </xf>
    <xf numFmtId="0" fontId="2" fillId="0" borderId="0" xfId="55" applyFont="1" applyFill="1" applyAlignment="1">
      <alignment vertical="center"/>
    </xf>
    <xf numFmtId="0" fontId="1" fillId="0" borderId="0" xfId="69" applyFont="1" applyAlignment="1">
      <alignment vertical="center"/>
    </xf>
    <xf numFmtId="0" fontId="0" fillId="2" borderId="0" xfId="75" applyFont="1" applyFill="1" applyBorder="1" applyAlignment="1">
      <alignment vertical="center"/>
    </xf>
    <xf numFmtId="0" fontId="3" fillId="0" borderId="0" xfId="55" applyNumberFormat="1" applyFont="1" applyFill="1" applyAlignment="1">
      <alignment horizontal="center" vertical="center"/>
    </xf>
    <xf numFmtId="49" fontId="4" fillId="0" borderId="1" xfId="55" applyNumberFormat="1" applyFont="1" applyFill="1" applyBorder="1" applyAlignment="1">
      <alignment horizontal="center" vertical="center"/>
    </xf>
    <xf numFmtId="49" fontId="4" fillId="0" borderId="2" xfId="55" applyNumberFormat="1" applyFont="1" applyFill="1" applyBorder="1" applyAlignment="1">
      <alignment horizontal="center" vertical="center"/>
    </xf>
    <xf numFmtId="49" fontId="4" fillId="0" borderId="3" xfId="55" applyNumberFormat="1" applyFont="1" applyFill="1" applyBorder="1" applyAlignment="1">
      <alignment horizontal="center" vertical="center"/>
    </xf>
    <xf numFmtId="49" fontId="5" fillId="0" borderId="1" xfId="55" applyNumberFormat="1" applyFont="1" applyFill="1" applyBorder="1" applyAlignment="1">
      <alignment vertical="center"/>
    </xf>
    <xf numFmtId="49" fontId="5" fillId="0" borderId="1" xfId="55" applyNumberFormat="1" applyFont="1" applyFill="1" applyBorder="1" applyAlignment="1">
      <alignment horizontal="center" vertical="center"/>
    </xf>
    <xf numFmtId="4" fontId="6" fillId="0" borderId="3" xfId="55" applyNumberFormat="1" applyFont="1" applyFill="1" applyBorder="1" applyAlignment="1">
      <alignment horizontal="center" vertical="center"/>
    </xf>
    <xf numFmtId="4" fontId="6" fillId="0" borderId="4" xfId="55" applyNumberFormat="1" applyFont="1" applyFill="1" applyBorder="1" applyAlignment="1">
      <alignment horizontal="center" vertical="center"/>
    </xf>
    <xf numFmtId="49" fontId="5" fillId="0" borderId="5" xfId="55" applyNumberFormat="1" applyFont="1" applyFill="1" applyBorder="1" applyAlignment="1">
      <alignment vertical="center" wrapText="1"/>
    </xf>
    <xf numFmtId="49" fontId="5" fillId="0" borderId="5" xfId="55" applyNumberFormat="1" applyFont="1" applyFill="1" applyBorder="1" applyAlignment="1">
      <alignment horizontal="center" vertical="center"/>
    </xf>
    <xf numFmtId="3" fontId="6" fillId="0" borderId="5" xfId="55" applyNumberFormat="1" applyFont="1" applyFill="1" applyBorder="1" applyAlignment="1">
      <alignment horizontal="right" vertical="center"/>
    </xf>
    <xf numFmtId="49" fontId="5" fillId="0" borderId="3" xfId="55" applyNumberFormat="1" applyFont="1" applyFill="1" applyBorder="1" applyAlignment="1">
      <alignment vertical="center" wrapText="1"/>
    </xf>
    <xf numFmtId="49" fontId="5" fillId="0" borderId="6" xfId="55" applyNumberFormat="1" applyFont="1" applyFill="1" applyBorder="1" applyAlignment="1">
      <alignment horizontal="center" vertical="center"/>
    </xf>
    <xf numFmtId="49" fontId="5" fillId="0" borderId="5" xfId="55" applyNumberFormat="1" applyFont="1" applyFill="1" applyBorder="1" applyAlignment="1">
      <alignment vertical="center"/>
    </xf>
    <xf numFmtId="0" fontId="5" fillId="0" borderId="5" xfId="55" applyFont="1" applyFill="1" applyBorder="1" applyAlignment="1">
      <alignment vertical="center"/>
    </xf>
    <xf numFmtId="0" fontId="5" fillId="0" borderId="5" xfId="55" applyFont="1" applyFill="1" applyBorder="1" applyAlignment="1">
      <alignment horizontal="center" vertical="center"/>
    </xf>
    <xf numFmtId="49" fontId="5" fillId="0" borderId="5" xfId="55" applyNumberFormat="1" applyFont="1" applyFill="1" applyBorder="1" applyAlignment="1">
      <alignment horizontal="left" vertical="center"/>
    </xf>
    <xf numFmtId="3" fontId="6" fillId="0" borderId="5" xfId="55" applyNumberFormat="1" applyFont="1" applyFill="1" applyBorder="1" applyAlignment="1">
      <alignment horizontal="center" vertical="center"/>
    </xf>
    <xf numFmtId="49" fontId="6" fillId="0" borderId="5" xfId="55" applyNumberFormat="1" applyFont="1" applyFill="1" applyBorder="1" applyAlignment="1">
      <alignment horizontal="center" vertical="center"/>
    </xf>
    <xf numFmtId="4" fontId="6" fillId="0" borderId="5" xfId="55" applyNumberFormat="1" applyFont="1" applyFill="1" applyBorder="1" applyAlignment="1">
      <alignment horizontal="center" vertical="center"/>
    </xf>
    <xf numFmtId="4" fontId="1" fillId="0" borderId="5" xfId="55" applyNumberFormat="1" applyFont="1" applyFill="1" applyBorder="1" applyAlignment="1">
      <alignment vertical="center"/>
    </xf>
    <xf numFmtId="4" fontId="6" fillId="0" borderId="5" xfId="55" applyNumberFormat="1" applyFont="1" applyFill="1" applyBorder="1" applyAlignment="1">
      <alignment horizontal="right" vertical="center"/>
    </xf>
    <xf numFmtId="0" fontId="2" fillId="0" borderId="0" xfId="55" applyFont="1" applyFill="1" applyAlignment="1">
      <alignment horizontal="left" vertical="center"/>
    </xf>
    <xf numFmtId="0" fontId="1" fillId="0" borderId="0" xfId="53" applyFont="1" applyFill="1" applyAlignment="1">
      <alignment vertical="center"/>
    </xf>
    <xf numFmtId="0" fontId="2" fillId="0" borderId="0" xfId="53" applyFont="1" applyFill="1" applyAlignment="1">
      <alignment vertical="center"/>
    </xf>
    <xf numFmtId="0" fontId="2" fillId="0" borderId="0" xfId="53" applyFont="1" applyFill="1" applyAlignment="1">
      <alignment horizontal="center" vertical="center"/>
    </xf>
    <xf numFmtId="0" fontId="1" fillId="0" borderId="0" xfId="67" applyFont="1" applyAlignment="1">
      <alignment vertical="center"/>
    </xf>
    <xf numFmtId="0" fontId="3" fillId="0" borderId="0" xfId="53" applyNumberFormat="1" applyFont="1" applyFill="1" applyAlignment="1">
      <alignment horizontal="center" vertical="center"/>
    </xf>
    <xf numFmtId="49" fontId="4" fillId="0" borderId="1" xfId="53" applyNumberFormat="1" applyFont="1" applyFill="1" applyBorder="1" applyAlignment="1">
      <alignment horizontal="center" vertical="center"/>
    </xf>
    <xf numFmtId="49" fontId="4" fillId="0" borderId="7" xfId="53" applyNumberFormat="1" applyFont="1" applyFill="1" applyBorder="1" applyAlignment="1">
      <alignment horizontal="center" vertical="center"/>
    </xf>
    <xf numFmtId="49" fontId="4" fillId="0" borderId="5" xfId="53" applyNumberFormat="1" applyFont="1" applyFill="1" applyBorder="1" applyAlignment="1">
      <alignment horizontal="center" vertical="center"/>
    </xf>
    <xf numFmtId="49" fontId="5" fillId="0" borderId="1" xfId="53" applyNumberFormat="1" applyFont="1" applyFill="1" applyBorder="1" applyAlignment="1">
      <alignment vertical="center"/>
    </xf>
    <xf numFmtId="49" fontId="5" fillId="0" borderId="1" xfId="53" applyNumberFormat="1" applyFont="1" applyFill="1" applyBorder="1" applyAlignment="1">
      <alignment horizontal="center" vertical="center"/>
    </xf>
    <xf numFmtId="49" fontId="5" fillId="0" borderId="7" xfId="53" applyNumberFormat="1" applyFont="1" applyFill="1" applyBorder="1" applyAlignment="1">
      <alignment horizontal="center" vertical="center"/>
    </xf>
    <xf numFmtId="49" fontId="5" fillId="0" borderId="5" xfId="53" applyNumberFormat="1" applyFont="1" applyFill="1" applyBorder="1" applyAlignment="1">
      <alignment vertical="center"/>
    </xf>
    <xf numFmtId="49" fontId="5" fillId="0" borderId="5" xfId="53" applyNumberFormat="1" applyFont="1" applyFill="1" applyBorder="1" applyAlignment="1">
      <alignment horizontal="center" vertical="center"/>
    </xf>
    <xf numFmtId="4" fontId="5" fillId="0" borderId="5" xfId="53" applyNumberFormat="1" applyFont="1" applyFill="1" applyBorder="1" applyAlignment="1">
      <alignment horizontal="right" vertical="center"/>
    </xf>
    <xf numFmtId="3" fontId="5" fillId="0" borderId="1" xfId="53" applyNumberFormat="1" applyFont="1" applyFill="1" applyBorder="1" applyAlignment="1">
      <alignment horizontal="right" vertical="center"/>
    </xf>
    <xf numFmtId="3" fontId="5" fillId="0" borderId="7" xfId="53" applyNumberFormat="1" applyFont="1" applyFill="1" applyBorder="1" applyAlignment="1">
      <alignment horizontal="right" vertical="center"/>
    </xf>
    <xf numFmtId="49" fontId="5" fillId="0" borderId="3" xfId="53" applyNumberFormat="1" applyFont="1" applyFill="1" applyBorder="1" applyAlignment="1">
      <alignment vertical="center"/>
    </xf>
    <xf numFmtId="49" fontId="5" fillId="0" borderId="3" xfId="53" applyNumberFormat="1" applyFont="1" applyFill="1" applyBorder="1" applyAlignment="1">
      <alignment horizontal="center" vertical="center"/>
    </xf>
    <xf numFmtId="49" fontId="5" fillId="0" borderId="8" xfId="53" applyNumberFormat="1" applyFont="1" applyFill="1" applyBorder="1" applyAlignment="1">
      <alignment horizontal="center" vertical="center"/>
    </xf>
    <xf numFmtId="4" fontId="1" fillId="0" borderId="5" xfId="53" applyNumberFormat="1" applyFont="1" applyFill="1" applyBorder="1" applyAlignment="1">
      <alignment vertical="center"/>
    </xf>
    <xf numFmtId="4" fontId="5" fillId="0" borderId="3" xfId="53" applyNumberFormat="1" applyFont="1" applyFill="1" applyBorder="1" applyAlignment="1">
      <alignment horizontal="center" vertical="center"/>
    </xf>
    <xf numFmtId="4" fontId="5" fillId="0" borderId="6" xfId="53" applyNumberFormat="1" applyFont="1" applyFill="1" applyBorder="1" applyAlignment="1">
      <alignment horizontal="center" vertical="center"/>
    </xf>
    <xf numFmtId="176" fontId="2" fillId="0" borderId="5" xfId="53" applyNumberFormat="1" applyFont="1" applyFill="1" applyBorder="1" applyAlignment="1">
      <alignment vertical="center"/>
    </xf>
    <xf numFmtId="4" fontId="5" fillId="0" borderId="9" xfId="53" applyNumberFormat="1" applyFont="1" applyFill="1" applyBorder="1" applyAlignment="1">
      <alignment horizontal="center" vertical="center"/>
    </xf>
    <xf numFmtId="3" fontId="5" fillId="0" borderId="3" xfId="53" applyNumberFormat="1" applyFont="1" applyFill="1" applyBorder="1" applyAlignment="1">
      <alignment horizontal="right" vertical="center"/>
    </xf>
    <xf numFmtId="4" fontId="5" fillId="0" borderId="5" xfId="53" applyNumberFormat="1" applyFont="1" applyFill="1" applyBorder="1" applyAlignment="1">
      <alignment horizontal="center" vertical="center"/>
    </xf>
    <xf numFmtId="0" fontId="1" fillId="0" borderId="0" xfId="58" applyFont="1" applyFill="1" applyAlignment="1">
      <alignment vertical="center"/>
    </xf>
    <xf numFmtId="0" fontId="7" fillId="0" borderId="0" xfId="58" applyFont="1" applyFill="1" applyAlignment="1">
      <alignment vertical="center"/>
    </xf>
    <xf numFmtId="0" fontId="7" fillId="0" borderId="0" xfId="58" applyFont="1" applyFill="1" applyAlignment="1">
      <alignment horizontal="center" vertical="center"/>
    </xf>
    <xf numFmtId="0" fontId="1" fillId="0" borderId="0" xfId="71" applyFont="1" applyAlignment="1">
      <alignment vertical="center"/>
    </xf>
    <xf numFmtId="0" fontId="2" fillId="0" borderId="0" xfId="58" applyFont="1" applyFill="1" applyAlignment="1">
      <alignment horizontal="center" vertical="center"/>
    </xf>
    <xf numFmtId="0" fontId="2" fillId="0" borderId="0" xfId="58" applyFont="1" applyFill="1" applyAlignment="1">
      <alignment vertical="center"/>
    </xf>
    <xf numFmtId="0" fontId="3" fillId="0" borderId="0" xfId="58" applyFont="1" applyFill="1" applyAlignment="1">
      <alignment horizontal="center" vertical="center" wrapText="1"/>
    </xf>
    <xf numFmtId="0" fontId="8" fillId="0" borderId="0" xfId="58" applyFont="1" applyFill="1" applyAlignment="1">
      <alignment vertical="center"/>
    </xf>
    <xf numFmtId="0" fontId="4" fillId="0" borderId="1" xfId="58" applyFont="1" applyFill="1" applyBorder="1" applyAlignment="1">
      <alignment horizontal="center" vertical="center" wrapText="1"/>
    </xf>
    <xf numFmtId="0" fontId="4" fillId="0" borderId="1" xfId="58" applyFont="1" applyFill="1" applyBorder="1" applyAlignment="1">
      <alignment horizontal="center" vertical="center"/>
    </xf>
    <xf numFmtId="0" fontId="5" fillId="0" borderId="1" xfId="58" applyFont="1" applyFill="1" applyBorder="1" applyAlignment="1">
      <alignment horizontal="left" vertical="center" wrapText="1"/>
    </xf>
    <xf numFmtId="0" fontId="5" fillId="0" borderId="1" xfId="58" applyFont="1" applyFill="1" applyBorder="1" applyAlignment="1">
      <alignment horizontal="center" vertical="center"/>
    </xf>
    <xf numFmtId="3" fontId="5" fillId="0" borderId="1" xfId="58" applyNumberFormat="1" applyFont="1" applyFill="1" applyBorder="1" applyAlignment="1">
      <alignment horizontal="center" vertical="center"/>
    </xf>
    <xf numFmtId="0" fontId="5" fillId="0" borderId="1" xfId="58" applyFont="1" applyFill="1" applyBorder="1" applyAlignment="1">
      <alignment horizontal="center" vertical="center" wrapText="1"/>
    </xf>
    <xf numFmtId="4" fontId="5" fillId="0" borderId="1" xfId="58" applyNumberFormat="1" applyFont="1" applyFill="1" applyBorder="1" applyAlignment="1">
      <alignment horizontal="center" vertical="center"/>
    </xf>
    <xf numFmtId="176" fontId="5" fillId="0" borderId="1" xfId="58" applyNumberFormat="1" applyFont="1" applyFill="1" applyBorder="1" applyAlignment="1">
      <alignment horizontal="right" vertical="center"/>
    </xf>
    <xf numFmtId="0" fontId="5" fillId="0" borderId="1" xfId="58" applyFont="1" applyFill="1" applyBorder="1" applyAlignment="1">
      <alignment horizontal="left" vertical="center"/>
    </xf>
    <xf numFmtId="0" fontId="5" fillId="0" borderId="1" xfId="58" applyFont="1" applyFill="1" applyBorder="1" applyAlignment="1">
      <alignment vertical="center"/>
    </xf>
    <xf numFmtId="4" fontId="5" fillId="0" borderId="1" xfId="58" applyNumberFormat="1" applyFont="1" applyFill="1" applyBorder="1" applyAlignment="1">
      <alignment horizontal="right" vertical="center"/>
    </xf>
    <xf numFmtId="0" fontId="1" fillId="0" borderId="0" xfId="52" applyFont="1" applyFill="1" applyAlignment="1">
      <alignment vertical="center"/>
    </xf>
    <xf numFmtId="0" fontId="7" fillId="0" borderId="0" xfId="52" applyFont="1" applyFill="1" applyAlignment="1">
      <alignment vertical="center"/>
    </xf>
    <xf numFmtId="0" fontId="1" fillId="0" borderId="0" xfId="70" applyFont="1" applyAlignment="1">
      <alignment vertical="center"/>
    </xf>
    <xf numFmtId="0" fontId="3" fillId="0" borderId="0" xfId="52" applyFont="1" applyFill="1" applyAlignment="1">
      <alignment horizontal="center" vertical="center"/>
    </xf>
    <xf numFmtId="0" fontId="8" fillId="0" borderId="0" xfId="52" applyFont="1" applyFill="1" applyAlignment="1">
      <alignment vertical="center"/>
    </xf>
    <xf numFmtId="49" fontId="5" fillId="0" borderId="10" xfId="52" applyNumberFormat="1" applyFont="1" applyFill="1" applyBorder="1" applyAlignment="1">
      <alignment horizontal="left" vertical="center" wrapText="1"/>
    </xf>
    <xf numFmtId="0" fontId="5" fillId="0" borderId="10" xfId="52" applyFont="1" applyFill="1" applyBorder="1" applyAlignment="1">
      <alignment vertical="center"/>
    </xf>
    <xf numFmtId="0" fontId="5" fillId="0" borderId="10" xfId="52" applyFont="1" applyFill="1" applyBorder="1" applyAlignment="1">
      <alignment horizontal="right" vertical="center"/>
    </xf>
    <xf numFmtId="0" fontId="9" fillId="0" borderId="1" xfId="52" applyFont="1" applyFill="1" applyBorder="1" applyAlignment="1">
      <alignment horizontal="center" vertical="center"/>
    </xf>
    <xf numFmtId="0" fontId="9" fillId="0" borderId="1" xfId="52" applyFont="1" applyFill="1" applyBorder="1" applyAlignment="1">
      <alignment horizontal="center" vertical="center" wrapText="1"/>
    </xf>
    <xf numFmtId="0" fontId="5" fillId="0" borderId="1" xfId="52" applyFont="1" applyFill="1" applyBorder="1" applyAlignment="1">
      <alignment horizontal="left" vertical="center"/>
    </xf>
    <xf numFmtId="4" fontId="5" fillId="0" borderId="1" xfId="52" applyNumberFormat="1" applyFont="1" applyFill="1" applyBorder="1" applyAlignment="1">
      <alignment horizontal="right" vertical="center"/>
    </xf>
    <xf numFmtId="0" fontId="5" fillId="0" borderId="1" xfId="52" applyFont="1" applyFill="1" applyBorder="1" applyAlignment="1">
      <alignment vertical="center"/>
    </xf>
    <xf numFmtId="4" fontId="9" fillId="0" borderId="1" xfId="52" applyNumberFormat="1" applyFont="1" applyFill="1" applyBorder="1" applyAlignment="1">
      <alignment horizontal="right" vertical="center"/>
    </xf>
    <xf numFmtId="4" fontId="10" fillId="0" borderId="5" xfId="62" applyNumberFormat="1" applyFont="1" applyFill="1" applyBorder="1" applyAlignment="1">
      <alignment vertical="center"/>
    </xf>
    <xf numFmtId="0" fontId="9" fillId="0" borderId="1" xfId="52" applyFont="1" applyFill="1" applyBorder="1" applyAlignment="1">
      <alignment vertical="center"/>
    </xf>
    <xf numFmtId="177" fontId="5" fillId="0" borderId="1" xfId="52" applyNumberFormat="1" applyFont="1" applyFill="1" applyBorder="1" applyAlignment="1">
      <alignment horizontal="center" vertical="center"/>
    </xf>
    <xf numFmtId="4" fontId="5" fillId="0" borderId="1" xfId="52" applyNumberFormat="1" applyFont="1" applyFill="1" applyBorder="1" applyAlignment="1">
      <alignment horizontal="right" vertical="center" wrapText="1"/>
    </xf>
    <xf numFmtId="4" fontId="1" fillId="0" borderId="5" xfId="62" applyNumberFormat="1" applyFont="1" applyFill="1" applyBorder="1" applyAlignment="1">
      <alignment vertical="center"/>
    </xf>
    <xf numFmtId="0" fontId="1" fillId="0" borderId="0" xfId="64" applyFont="1" applyFill="1"/>
    <xf numFmtId="0" fontId="2" fillId="0" borderId="0" xfId="64" applyFont="1" applyFill="1"/>
    <xf numFmtId="0" fontId="1" fillId="0" borderId="0" xfId="68" applyFont="1" applyAlignment="1"/>
    <xf numFmtId="0" fontId="0" fillId="2" borderId="0" xfId="75" applyFont="1" applyFill="1" applyBorder="1" applyAlignment="1"/>
    <xf numFmtId="0" fontId="3" fillId="0" borderId="0" xfId="64" applyNumberFormat="1" applyFont="1" applyFill="1" applyAlignment="1">
      <alignment horizontal="center" vertical="center"/>
    </xf>
    <xf numFmtId="49" fontId="5" fillId="0" borderId="10" xfId="64" applyNumberFormat="1" applyFont="1" applyFill="1" applyBorder="1" applyAlignment="1">
      <alignment vertical="center"/>
    </xf>
    <xf numFmtId="49" fontId="5" fillId="0" borderId="10" xfId="64" applyNumberFormat="1" applyFont="1" applyFill="1" applyBorder="1" applyAlignment="1">
      <alignment horizontal="right" vertical="center"/>
    </xf>
    <xf numFmtId="49" fontId="9" fillId="0" borderId="1" xfId="64" applyNumberFormat="1" applyFont="1" applyFill="1" applyBorder="1" applyAlignment="1">
      <alignment horizontal="center" vertical="center"/>
    </xf>
    <xf numFmtId="49" fontId="9" fillId="0" borderId="1" xfId="62" applyNumberFormat="1" applyFont="1" applyFill="1" applyBorder="1" applyAlignment="1">
      <alignment horizontal="center" vertical="center" wrapText="1"/>
    </xf>
    <xf numFmtId="49" fontId="9" fillId="0" borderId="11" xfId="64" applyNumberFormat="1" applyFont="1" applyFill="1" applyBorder="1" applyAlignment="1">
      <alignment horizontal="center" vertical="center"/>
    </xf>
    <xf numFmtId="49" fontId="5" fillId="0" borderId="1" xfId="64" applyNumberFormat="1" applyFont="1" applyFill="1" applyBorder="1" applyAlignment="1">
      <alignment vertical="center"/>
    </xf>
    <xf numFmtId="178" fontId="2" fillId="0" borderId="5" xfId="0" applyNumberFormat="1" applyFont="1" applyFill="1" applyBorder="1" applyAlignment="1">
      <alignment vertical="center"/>
    </xf>
    <xf numFmtId="49" fontId="5" fillId="0" borderId="12" xfId="64" applyNumberFormat="1" applyFont="1" applyFill="1" applyBorder="1" applyAlignment="1">
      <alignment vertical="center"/>
    </xf>
    <xf numFmtId="4" fontId="1" fillId="0" borderId="13" xfId="62" applyNumberFormat="1" applyFont="1" applyFill="1" applyBorder="1" applyAlignment="1">
      <alignment vertical="center"/>
    </xf>
    <xf numFmtId="49" fontId="5" fillId="0" borderId="12" xfId="64" applyNumberFormat="1" applyFont="1" applyFill="1" applyBorder="1" applyAlignment="1">
      <alignment vertical="center" wrapText="1"/>
    </xf>
    <xf numFmtId="49" fontId="5" fillId="0" borderId="3" xfId="64" applyNumberFormat="1" applyFont="1" applyFill="1" applyBorder="1" applyAlignment="1">
      <alignment vertical="center"/>
    </xf>
    <xf numFmtId="4" fontId="5" fillId="0" borderId="3" xfId="64" applyNumberFormat="1" applyFont="1" applyFill="1" applyBorder="1" applyAlignment="1">
      <alignment horizontal="right" vertical="center"/>
    </xf>
    <xf numFmtId="49" fontId="5" fillId="0" borderId="2" xfId="64" applyNumberFormat="1" applyFont="1" applyFill="1" applyBorder="1" applyAlignment="1">
      <alignment vertical="center"/>
    </xf>
    <xf numFmtId="49" fontId="5" fillId="0" borderId="14" xfId="64" applyNumberFormat="1" applyFont="1" applyFill="1" applyBorder="1" applyAlignment="1">
      <alignment horizontal="center" vertical="center"/>
    </xf>
    <xf numFmtId="4" fontId="5" fillId="0" borderId="5" xfId="64" applyNumberFormat="1" applyFont="1" applyFill="1" applyBorder="1" applyAlignment="1">
      <alignment horizontal="center" vertical="center"/>
    </xf>
    <xf numFmtId="49" fontId="5" fillId="0" borderId="15" xfId="64" applyNumberFormat="1" applyFont="1" applyFill="1" applyBorder="1" applyAlignment="1">
      <alignment vertical="center"/>
    </xf>
    <xf numFmtId="49" fontId="5" fillId="0" borderId="8" xfId="64" applyNumberFormat="1" applyFont="1" applyFill="1" applyBorder="1" applyAlignment="1">
      <alignment vertical="center"/>
    </xf>
    <xf numFmtId="49" fontId="5" fillId="0" borderId="8" xfId="64" applyNumberFormat="1" applyFont="1" applyFill="1" applyBorder="1" applyAlignment="1">
      <alignment horizontal="left" vertical="center"/>
    </xf>
    <xf numFmtId="49" fontId="5" fillId="0" borderId="5" xfId="64" applyNumberFormat="1" applyFont="1" applyFill="1" applyBorder="1" applyAlignment="1">
      <alignment vertical="center"/>
    </xf>
    <xf numFmtId="4" fontId="5" fillId="0" borderId="5" xfId="64" applyNumberFormat="1" applyFont="1" applyFill="1" applyBorder="1" applyAlignment="1">
      <alignment horizontal="right" vertical="center"/>
    </xf>
    <xf numFmtId="49" fontId="5" fillId="0" borderId="5" xfId="64" applyNumberFormat="1" applyFont="1" applyFill="1" applyBorder="1" applyAlignment="1">
      <alignment horizontal="center" vertical="center"/>
    </xf>
    <xf numFmtId="49" fontId="9" fillId="0" borderId="5" xfId="60" applyNumberFormat="1" applyFont="1" applyFill="1" applyBorder="1" applyAlignment="1">
      <alignment horizontal="distributed" vertical="center"/>
    </xf>
    <xf numFmtId="4" fontId="9" fillId="0" borderId="5" xfId="64" applyNumberFormat="1" applyFont="1" applyFill="1" applyBorder="1" applyAlignment="1">
      <alignment horizontal="right" vertical="center"/>
    </xf>
    <xf numFmtId="178" fontId="11" fillId="0" borderId="5" xfId="0" applyNumberFormat="1" applyFont="1" applyFill="1" applyBorder="1" applyAlignment="1">
      <alignment vertical="center"/>
    </xf>
    <xf numFmtId="4" fontId="9" fillId="0" borderId="5" xfId="62" applyNumberFormat="1" applyFont="1" applyFill="1" applyBorder="1" applyAlignment="1">
      <alignment horizontal="distributed" vertical="center" shrinkToFit="1"/>
    </xf>
    <xf numFmtId="0" fontId="2" fillId="0" borderId="0" xfId="64" applyFont="1" applyFill="1" applyBorder="1" applyAlignment="1">
      <alignment horizontal="left" vertical="center"/>
    </xf>
    <xf numFmtId="0" fontId="1" fillId="0" borderId="0" xfId="63" applyFont="1" applyFill="1"/>
    <xf numFmtId="0" fontId="2" fillId="0" borderId="0" xfId="63" applyFont="1" applyFill="1"/>
    <xf numFmtId="0" fontId="1" fillId="0" borderId="0" xfId="66" applyFont="1" applyAlignment="1"/>
    <xf numFmtId="0" fontId="3" fillId="0" borderId="0" xfId="63" applyNumberFormat="1" applyFont="1" applyFill="1" applyAlignment="1">
      <alignment horizontal="center" vertical="center"/>
    </xf>
    <xf numFmtId="49" fontId="5" fillId="0" borderId="10" xfId="63" applyNumberFormat="1" applyFont="1" applyFill="1" applyBorder="1" applyAlignment="1">
      <alignment vertical="center"/>
    </xf>
    <xf numFmtId="49" fontId="5" fillId="0" borderId="10" xfId="63" applyNumberFormat="1" applyFont="1" applyFill="1" applyBorder="1" applyAlignment="1">
      <alignment horizontal="right" vertical="center"/>
    </xf>
    <xf numFmtId="49" fontId="9" fillId="0" borderId="1" xfId="63" applyNumberFormat="1" applyFont="1" applyFill="1" applyBorder="1" applyAlignment="1">
      <alignment horizontal="center" vertical="center"/>
    </xf>
    <xf numFmtId="49" fontId="9" fillId="0" borderId="11" xfId="63" applyNumberFormat="1" applyFont="1" applyFill="1" applyBorder="1" applyAlignment="1">
      <alignment horizontal="center" vertical="center"/>
    </xf>
    <xf numFmtId="49" fontId="5" fillId="0" borderId="3" xfId="63" applyNumberFormat="1" applyFont="1" applyFill="1" applyBorder="1" applyAlignment="1">
      <alignment vertical="center"/>
    </xf>
    <xf numFmtId="176" fontId="1" fillId="0" borderId="5" xfId="62" applyNumberFormat="1" applyFont="1" applyFill="1" applyBorder="1" applyAlignment="1">
      <alignment vertical="center"/>
    </xf>
    <xf numFmtId="49" fontId="5" fillId="0" borderId="2" xfId="63" applyNumberFormat="1" applyFont="1" applyFill="1" applyBorder="1" applyAlignment="1">
      <alignment vertical="center"/>
    </xf>
    <xf numFmtId="0" fontId="5" fillId="0" borderId="8" xfId="63" applyFont="1" applyFill="1" applyBorder="1" applyAlignment="1">
      <alignment vertical="center" wrapText="1"/>
    </xf>
    <xf numFmtId="0" fontId="5" fillId="0" borderId="8" xfId="63" applyFont="1" applyFill="1" applyBorder="1" applyAlignment="1">
      <alignment vertical="center"/>
    </xf>
    <xf numFmtId="49" fontId="5" fillId="0" borderId="16" xfId="63" applyNumberFormat="1" applyFont="1" applyFill="1" applyBorder="1" applyAlignment="1">
      <alignment vertical="center"/>
    </xf>
    <xf numFmtId="49" fontId="5" fillId="0" borderId="15" xfId="63" applyNumberFormat="1" applyFont="1" applyFill="1" applyBorder="1" applyAlignment="1">
      <alignment vertical="center" wrapText="1"/>
    </xf>
    <xf numFmtId="49" fontId="5" fillId="0" borderId="1" xfId="63" applyNumberFormat="1" applyFont="1" applyFill="1" applyBorder="1" applyAlignment="1">
      <alignment vertical="center"/>
    </xf>
    <xf numFmtId="49" fontId="5" fillId="0" borderId="17" xfId="63" applyNumberFormat="1" applyFont="1" applyFill="1" applyBorder="1" applyAlignment="1">
      <alignment vertical="center"/>
    </xf>
    <xf numFmtId="176" fontId="5" fillId="0" borderId="1" xfId="63" applyNumberFormat="1" applyFont="1" applyFill="1" applyBorder="1" applyAlignment="1">
      <alignment horizontal="right" vertical="center"/>
    </xf>
    <xf numFmtId="49" fontId="5" fillId="0" borderId="1" xfId="63" applyNumberFormat="1" applyFont="1" applyFill="1" applyBorder="1" applyAlignment="1">
      <alignment vertical="center" wrapText="1"/>
    </xf>
    <xf numFmtId="176" fontId="5" fillId="0" borderId="3" xfId="63" applyNumberFormat="1" applyFont="1" applyFill="1" applyBorder="1" applyAlignment="1">
      <alignment horizontal="right" vertical="center"/>
    </xf>
    <xf numFmtId="49" fontId="5" fillId="0" borderId="3" xfId="63" applyNumberFormat="1" applyFont="1" applyFill="1" applyBorder="1" applyAlignment="1">
      <alignment horizontal="center" vertical="center"/>
    </xf>
    <xf numFmtId="176" fontId="5" fillId="0" borderId="16" xfId="63" applyNumberFormat="1" applyFont="1" applyFill="1" applyBorder="1" applyAlignment="1">
      <alignment horizontal="right" vertical="center"/>
    </xf>
    <xf numFmtId="49" fontId="5" fillId="0" borderId="18" xfId="63" applyNumberFormat="1" applyFont="1" applyFill="1" applyBorder="1" applyAlignment="1">
      <alignment vertical="center"/>
    </xf>
    <xf numFmtId="176" fontId="5" fillId="0" borderId="18" xfId="63" applyNumberFormat="1" applyFont="1" applyFill="1" applyBorder="1" applyAlignment="1">
      <alignment horizontal="right" vertical="center"/>
    </xf>
    <xf numFmtId="178" fontId="2" fillId="0" borderId="19" xfId="0" applyNumberFormat="1" applyFont="1" applyFill="1" applyBorder="1" applyAlignment="1">
      <alignment vertical="center"/>
    </xf>
    <xf numFmtId="49" fontId="5" fillId="0" borderId="20" xfId="63" applyNumberFormat="1" applyFont="1" applyFill="1" applyBorder="1" applyAlignment="1">
      <alignment vertical="center"/>
    </xf>
    <xf numFmtId="49" fontId="5" fillId="0" borderId="5" xfId="63" applyNumberFormat="1" applyFont="1" applyFill="1" applyBorder="1" applyAlignment="1">
      <alignment vertical="center"/>
    </xf>
    <xf numFmtId="176" fontId="5" fillId="0" borderId="5" xfId="63" applyNumberFormat="1" applyFont="1" applyFill="1" applyBorder="1" applyAlignment="1">
      <alignment horizontal="right" vertical="center"/>
    </xf>
    <xf numFmtId="49" fontId="5" fillId="0" borderId="5" xfId="63" applyNumberFormat="1" applyFont="1" applyFill="1" applyBorder="1" applyAlignment="1">
      <alignment horizontal="center" vertical="center"/>
    </xf>
    <xf numFmtId="176" fontId="5" fillId="0" borderId="5" xfId="63" applyNumberFormat="1" applyFont="1" applyFill="1" applyBorder="1" applyAlignment="1">
      <alignment horizontal="center" vertical="center"/>
    </xf>
    <xf numFmtId="176" fontId="9" fillId="0" borderId="5" xfId="63" applyNumberFormat="1" applyFont="1" applyFill="1" applyBorder="1" applyAlignment="1">
      <alignment horizontal="right" vertical="center"/>
    </xf>
    <xf numFmtId="0" fontId="2" fillId="0" borderId="0" xfId="63" applyFont="1" applyFill="1" applyBorder="1" applyAlignment="1">
      <alignment horizontal="left" vertical="center"/>
    </xf>
    <xf numFmtId="0" fontId="1" fillId="0" borderId="0" xfId="62" applyFont="1" applyFill="1" applyAlignment="1">
      <alignment vertical="center"/>
    </xf>
    <xf numFmtId="0" fontId="2" fillId="0" borderId="0" xfId="62" applyFont="1" applyFill="1" applyAlignment="1">
      <alignment vertical="center"/>
    </xf>
    <xf numFmtId="0" fontId="1" fillId="0" borderId="0" xfId="65" applyFont="1" applyAlignment="1">
      <alignment vertical="center"/>
    </xf>
    <xf numFmtId="0" fontId="3" fillId="0" borderId="0" xfId="62" applyNumberFormat="1" applyFont="1" applyFill="1" applyAlignment="1">
      <alignment horizontal="center" vertical="center"/>
    </xf>
    <xf numFmtId="49" fontId="5" fillId="0" borderId="10" xfId="62" applyNumberFormat="1" applyFont="1" applyFill="1" applyBorder="1" applyAlignment="1">
      <alignment vertical="center"/>
    </xf>
    <xf numFmtId="49" fontId="5" fillId="0" borderId="10" xfId="62" applyNumberFormat="1" applyFont="1" applyFill="1" applyBorder="1" applyAlignment="1">
      <alignment horizontal="left" vertical="center"/>
    </xf>
    <xf numFmtId="49" fontId="5" fillId="0" borderId="10" xfId="62" applyNumberFormat="1" applyFont="1" applyFill="1" applyBorder="1" applyAlignment="1">
      <alignment horizontal="right" vertical="center"/>
    </xf>
    <xf numFmtId="49" fontId="9" fillId="0" borderId="1" xfId="62" applyNumberFormat="1" applyFont="1" applyFill="1" applyBorder="1" applyAlignment="1">
      <alignment horizontal="center" vertical="center"/>
    </xf>
    <xf numFmtId="49" fontId="9" fillId="0" borderId="11" xfId="62" applyNumberFormat="1" applyFont="1" applyFill="1" applyBorder="1" applyAlignment="1">
      <alignment horizontal="center" vertical="center"/>
    </xf>
    <xf numFmtId="49" fontId="9" fillId="0" borderId="5" xfId="62" applyNumberFormat="1" applyFont="1" applyFill="1" applyBorder="1" applyAlignment="1">
      <alignment horizontal="center" vertical="center" wrapText="1"/>
    </xf>
    <xf numFmtId="49" fontId="5" fillId="0" borderId="1" xfId="62" applyNumberFormat="1" applyFont="1" applyFill="1" applyBorder="1" applyAlignment="1">
      <alignment vertical="center" shrinkToFit="1"/>
    </xf>
    <xf numFmtId="4" fontId="5" fillId="0" borderId="1" xfId="62" applyNumberFormat="1" applyFont="1" applyFill="1" applyBorder="1" applyAlignment="1">
      <alignment horizontal="left" vertical="center"/>
    </xf>
    <xf numFmtId="176" fontId="1" fillId="0" borderId="5" xfId="62" applyNumberFormat="1" applyFont="1" applyFill="1" applyBorder="1" applyAlignment="1">
      <alignment horizontal="right" vertical="center"/>
    </xf>
    <xf numFmtId="4" fontId="5" fillId="0" borderId="1" xfId="62" applyNumberFormat="1" applyFont="1" applyFill="1" applyBorder="1" applyAlignment="1">
      <alignment horizontal="center" vertical="center"/>
    </xf>
    <xf numFmtId="176" fontId="5" fillId="0" borderId="1" xfId="62" applyNumberFormat="1" applyFont="1" applyFill="1" applyBorder="1" applyAlignment="1">
      <alignment horizontal="right" vertical="center"/>
    </xf>
    <xf numFmtId="49" fontId="5" fillId="0" borderId="3" xfId="62" applyNumberFormat="1" applyFont="1" applyFill="1" applyBorder="1" applyAlignment="1">
      <alignment vertical="center" shrinkToFit="1"/>
    </xf>
    <xf numFmtId="49" fontId="5" fillId="0" borderId="8" xfId="62" applyNumberFormat="1" applyFont="1" applyFill="1" applyBorder="1" applyAlignment="1">
      <alignment vertical="center" shrinkToFit="1"/>
    </xf>
    <xf numFmtId="49" fontId="5" fillId="0" borderId="8" xfId="62" applyNumberFormat="1" applyFont="1" applyFill="1" applyBorder="1" applyAlignment="1">
      <alignment horizontal="center" vertical="center"/>
    </xf>
    <xf numFmtId="176" fontId="5" fillId="0" borderId="1" xfId="62" applyNumberFormat="1" applyFont="1" applyFill="1" applyBorder="1" applyAlignment="1">
      <alignment horizontal="center" vertical="center"/>
    </xf>
    <xf numFmtId="49" fontId="5" fillId="0" borderId="16" xfId="62" applyNumberFormat="1" applyFont="1" applyFill="1" applyBorder="1" applyAlignment="1">
      <alignment vertical="center" shrinkToFit="1"/>
    </xf>
    <xf numFmtId="176" fontId="9" fillId="0" borderId="3" xfId="62" applyNumberFormat="1" applyFont="1" applyFill="1" applyBorder="1" applyAlignment="1">
      <alignment horizontal="right" vertical="center"/>
    </xf>
    <xf numFmtId="4" fontId="9" fillId="0" borderId="3" xfId="62" applyNumberFormat="1" applyFont="1" applyFill="1" applyBorder="1" applyAlignment="1">
      <alignment horizontal="distributed" vertical="center" shrinkToFit="1"/>
    </xf>
    <xf numFmtId="0" fontId="1" fillId="0" borderId="0" xfId="60" applyFill="1" applyAlignment="1">
      <alignment vertical="center"/>
    </xf>
    <xf numFmtId="0" fontId="0" fillId="0" borderId="0" xfId="60" applyFont="1" applyFill="1" applyAlignment="1">
      <alignment vertical="center"/>
    </xf>
    <xf numFmtId="0" fontId="1" fillId="0" borderId="0" xfId="51" applyAlignment="1">
      <alignment vertical="center"/>
    </xf>
    <xf numFmtId="0" fontId="3" fillId="0" borderId="0" xfId="60" applyNumberFormat="1" applyFont="1" applyFill="1" applyAlignment="1">
      <alignment horizontal="center" vertical="center"/>
    </xf>
    <xf numFmtId="49" fontId="5" fillId="0" borderId="10" xfId="60" applyNumberFormat="1" applyFont="1" applyFill="1" applyBorder="1" applyAlignment="1">
      <alignment vertical="center"/>
    </xf>
    <xf numFmtId="49" fontId="5" fillId="0" borderId="10" xfId="60" applyNumberFormat="1" applyFont="1" applyFill="1" applyBorder="1" applyAlignment="1">
      <alignment horizontal="right" vertical="center"/>
    </xf>
    <xf numFmtId="49" fontId="9" fillId="0" borderId="18" xfId="60" applyNumberFormat="1" applyFont="1" applyFill="1" applyBorder="1" applyAlignment="1">
      <alignment horizontal="center" vertical="center"/>
    </xf>
    <xf numFmtId="49" fontId="9" fillId="0" borderId="11" xfId="60" applyNumberFormat="1" applyFont="1" applyFill="1" applyBorder="1" applyAlignment="1">
      <alignment horizontal="center" vertical="center"/>
    </xf>
    <xf numFmtId="0" fontId="9" fillId="0" borderId="21" xfId="60" applyFont="1" applyFill="1" applyBorder="1" applyAlignment="1">
      <alignment horizontal="center" vertical="center"/>
    </xf>
    <xf numFmtId="0" fontId="9" fillId="0" borderId="12" xfId="60" applyFont="1" applyFill="1" applyBorder="1" applyAlignment="1">
      <alignment horizontal="center" vertical="center"/>
    </xf>
    <xf numFmtId="49" fontId="9" fillId="0" borderId="7" xfId="60" applyNumberFormat="1" applyFont="1" applyFill="1" applyBorder="1" applyAlignment="1">
      <alignment horizontal="center" vertical="center"/>
    </xf>
    <xf numFmtId="0" fontId="9" fillId="0" borderId="22" xfId="60" applyFont="1" applyFill="1" applyBorder="1" applyAlignment="1">
      <alignment horizontal="center" vertical="center"/>
    </xf>
    <xf numFmtId="0" fontId="9" fillId="0" borderId="23" xfId="60" applyFont="1" applyFill="1" applyBorder="1" applyAlignment="1">
      <alignment horizontal="center" vertical="center"/>
    </xf>
    <xf numFmtId="49" fontId="11" fillId="0" borderId="19" xfId="72" applyNumberFormat="1" applyFont="1" applyFill="1" applyBorder="1" applyAlignment="1">
      <alignment horizontal="center" vertical="center" wrapText="1"/>
    </xf>
    <xf numFmtId="0" fontId="9" fillId="0" borderId="24" xfId="60" applyFont="1" applyFill="1" applyBorder="1" applyAlignment="1">
      <alignment horizontal="center" vertical="center"/>
    </xf>
    <xf numFmtId="49" fontId="9" fillId="0" borderId="3" xfId="60" applyNumberFormat="1" applyFont="1" applyFill="1" applyBorder="1" applyAlignment="1">
      <alignment horizontal="center" vertical="center"/>
    </xf>
    <xf numFmtId="49" fontId="9" fillId="0" borderId="3" xfId="60" applyNumberFormat="1" applyFont="1" applyFill="1" applyBorder="1" applyAlignment="1">
      <alignment horizontal="center" vertical="center" wrapText="1"/>
    </xf>
    <xf numFmtId="49" fontId="9" fillId="0" borderId="25" xfId="60" applyNumberFormat="1" applyFont="1" applyFill="1" applyBorder="1" applyAlignment="1">
      <alignment horizontal="center" vertical="center" wrapText="1"/>
    </xf>
    <xf numFmtId="49" fontId="11" fillId="0" borderId="26" xfId="72" applyNumberFormat="1" applyFont="1" applyFill="1" applyBorder="1" applyAlignment="1">
      <alignment horizontal="center" vertical="center" wrapText="1"/>
    </xf>
    <xf numFmtId="49" fontId="5" fillId="0" borderId="5" xfId="60" applyNumberFormat="1" applyFont="1" applyFill="1" applyBorder="1" applyAlignment="1">
      <alignment vertical="center"/>
    </xf>
    <xf numFmtId="176" fontId="5" fillId="0" borderId="5" xfId="60" applyNumberFormat="1" applyFont="1" applyFill="1" applyBorder="1" applyAlignment="1">
      <alignment horizontal="right" vertical="center"/>
    </xf>
    <xf numFmtId="176" fontId="5" fillId="0" borderId="13" xfId="60" applyNumberFormat="1" applyFont="1" applyFill="1" applyBorder="1" applyAlignment="1">
      <alignment horizontal="right" vertical="center"/>
    </xf>
    <xf numFmtId="176" fontId="1" fillId="0" borderId="5" xfId="60" applyNumberFormat="1" applyFill="1" applyBorder="1" applyAlignment="1">
      <alignment vertical="center"/>
    </xf>
    <xf numFmtId="176" fontId="1" fillId="0" borderId="13" xfId="60" applyNumberFormat="1" applyFill="1" applyBorder="1" applyAlignment="1">
      <alignment vertical="center"/>
    </xf>
    <xf numFmtId="176" fontId="1" fillId="0" borderId="5" xfId="60" applyNumberFormat="1" applyFill="1" applyBorder="1" applyAlignment="1">
      <alignment horizontal="center" vertical="center"/>
    </xf>
    <xf numFmtId="176" fontId="1" fillId="0" borderId="13" xfId="60" applyNumberFormat="1" applyFill="1" applyBorder="1" applyAlignment="1">
      <alignment horizontal="center" vertical="center"/>
    </xf>
    <xf numFmtId="0" fontId="5" fillId="0" borderId="5" xfId="60" applyFont="1" applyFill="1" applyBorder="1" applyAlignment="1">
      <alignment horizontal="left" vertical="center"/>
    </xf>
    <xf numFmtId="176" fontId="5" fillId="0" borderId="5" xfId="60" applyNumberFormat="1" applyFont="1" applyFill="1" applyBorder="1" applyAlignment="1">
      <alignment horizontal="center" vertical="center"/>
    </xf>
    <xf numFmtId="176" fontId="5" fillId="0" borderId="13" xfId="60" applyNumberFormat="1" applyFont="1" applyFill="1" applyBorder="1" applyAlignment="1">
      <alignment horizontal="center" vertical="center"/>
    </xf>
    <xf numFmtId="176" fontId="9" fillId="0" borderId="5" xfId="60" applyNumberFormat="1" applyFont="1" applyFill="1" applyBorder="1" applyAlignment="1">
      <alignment horizontal="right" vertical="center"/>
    </xf>
    <xf numFmtId="176" fontId="9" fillId="0" borderId="13" xfId="60" applyNumberFormat="1" applyFont="1" applyFill="1" applyBorder="1" applyAlignment="1">
      <alignment horizontal="right" vertical="center"/>
    </xf>
    <xf numFmtId="49" fontId="9" fillId="0" borderId="5" xfId="60" applyNumberFormat="1" applyFont="1" applyFill="1" applyBorder="1" applyAlignment="1">
      <alignment horizontal="center" vertical="center"/>
    </xf>
    <xf numFmtId="0" fontId="9" fillId="0" borderId="5" xfId="60" applyFont="1" applyFill="1" applyBorder="1" applyAlignment="1">
      <alignment horizontal="center" vertical="center"/>
    </xf>
    <xf numFmtId="0" fontId="9" fillId="0" borderId="13" xfId="60" applyFont="1" applyFill="1" applyBorder="1" applyAlignment="1">
      <alignment horizontal="center" vertical="center"/>
    </xf>
    <xf numFmtId="49" fontId="9" fillId="0" borderId="5" xfId="60" applyNumberFormat="1" applyFont="1" applyFill="1" applyBorder="1" applyAlignment="1">
      <alignment horizontal="center" vertical="center" wrapText="1"/>
    </xf>
    <xf numFmtId="49" fontId="9" fillId="0" borderId="13" xfId="60" applyNumberFormat="1" applyFont="1" applyFill="1" applyBorder="1" applyAlignment="1">
      <alignment horizontal="center" vertical="center" wrapText="1"/>
    </xf>
    <xf numFmtId="49" fontId="5" fillId="0" borderId="27" xfId="60" applyNumberFormat="1" applyFont="1" applyFill="1" applyBorder="1" applyAlignment="1">
      <alignment vertical="center"/>
    </xf>
    <xf numFmtId="49" fontId="5" fillId="0" borderId="7" xfId="60" applyNumberFormat="1" applyFont="1" applyFill="1" applyBorder="1" applyAlignment="1">
      <alignment vertical="center"/>
    </xf>
    <xf numFmtId="49" fontId="5" fillId="0" borderId="6" xfId="60" applyNumberFormat="1" applyFont="1" applyFill="1" applyBorder="1" applyAlignment="1">
      <alignment vertical="center"/>
    </xf>
    <xf numFmtId="49" fontId="5" fillId="0" borderId="5" xfId="60" applyNumberFormat="1" applyFont="1" applyFill="1" applyBorder="1" applyAlignment="1">
      <alignment horizontal="left" vertical="center"/>
    </xf>
    <xf numFmtId="0" fontId="1" fillId="0" borderId="0" xfId="56" applyFont="1" applyFill="1" applyAlignment="1">
      <alignment vertical="center"/>
    </xf>
    <xf numFmtId="0" fontId="2" fillId="0" borderId="0" xfId="56" applyFont="1" applyFill="1" applyAlignment="1">
      <alignment vertical="center"/>
    </xf>
    <xf numFmtId="0" fontId="1" fillId="0" borderId="0" xfId="61" applyFont="1" applyAlignment="1">
      <alignment vertical="center"/>
    </xf>
    <xf numFmtId="0" fontId="3" fillId="0" borderId="0" xfId="56" applyNumberFormat="1" applyFont="1" applyFill="1" applyAlignment="1">
      <alignment horizontal="center" vertical="center"/>
    </xf>
    <xf numFmtId="49" fontId="5" fillId="0" borderId="0" xfId="56" applyNumberFormat="1" applyFont="1" applyFill="1" applyBorder="1" applyAlignment="1">
      <alignment vertical="center"/>
    </xf>
    <xf numFmtId="49" fontId="5" fillId="0" borderId="0" xfId="56" applyNumberFormat="1" applyFont="1" applyFill="1" applyBorder="1" applyAlignment="1">
      <alignment horizontal="right" vertical="center"/>
    </xf>
    <xf numFmtId="49" fontId="9" fillId="0" borderId="5" xfId="56" applyNumberFormat="1" applyFont="1" applyFill="1" applyBorder="1" applyAlignment="1">
      <alignment horizontal="center" vertical="center"/>
    </xf>
    <xf numFmtId="49" fontId="11" fillId="0" borderId="5" xfId="72" applyNumberFormat="1" applyFont="1" applyFill="1" applyBorder="1" applyAlignment="1">
      <alignment horizontal="center" vertical="center" wrapText="1"/>
    </xf>
    <xf numFmtId="49" fontId="5" fillId="0" borderId="5" xfId="56" applyNumberFormat="1" applyFont="1" applyFill="1" applyBorder="1" applyAlignment="1">
      <alignment vertical="center"/>
    </xf>
    <xf numFmtId="176" fontId="1" fillId="0" borderId="5" xfId="56" applyNumberFormat="1" applyFont="1" applyFill="1" applyBorder="1" applyAlignment="1">
      <alignment vertical="center"/>
    </xf>
    <xf numFmtId="4" fontId="5" fillId="0" borderId="5" xfId="56" applyNumberFormat="1" applyFont="1" applyFill="1" applyBorder="1" applyAlignment="1">
      <alignment vertical="center"/>
    </xf>
    <xf numFmtId="0" fontId="5" fillId="0" borderId="5" xfId="56" applyFont="1" applyFill="1" applyBorder="1" applyAlignment="1">
      <alignment vertical="center"/>
    </xf>
    <xf numFmtId="4" fontId="5" fillId="0" borderId="5" xfId="56" applyNumberFormat="1" applyFont="1" applyFill="1" applyBorder="1" applyAlignment="1">
      <alignment horizontal="center" vertical="center"/>
    </xf>
    <xf numFmtId="176" fontId="5" fillId="0" borderId="5" xfId="56" applyNumberFormat="1" applyFont="1" applyFill="1" applyBorder="1" applyAlignment="1">
      <alignment horizontal="center" vertical="center"/>
    </xf>
    <xf numFmtId="49" fontId="5" fillId="0" borderId="5" xfId="56" applyNumberFormat="1" applyFont="1" applyFill="1" applyBorder="1" applyAlignment="1">
      <alignment horizontal="left" vertical="center"/>
    </xf>
    <xf numFmtId="176" fontId="5" fillId="0" borderId="5" xfId="56" applyNumberFormat="1" applyFont="1" applyFill="1" applyBorder="1" applyAlignment="1">
      <alignment horizontal="right" vertical="center"/>
    </xf>
    <xf numFmtId="49" fontId="9" fillId="0" borderId="5" xfId="56" applyNumberFormat="1" applyFont="1" applyFill="1" applyBorder="1" applyAlignment="1">
      <alignment vertical="center"/>
    </xf>
    <xf numFmtId="176" fontId="9" fillId="0" borderId="5" xfId="56" applyNumberFormat="1" applyFont="1" applyFill="1" applyBorder="1" applyAlignment="1">
      <alignment horizontal="right" vertical="center"/>
    </xf>
    <xf numFmtId="4" fontId="9" fillId="0" borderId="5" xfId="56" applyNumberFormat="1" applyFont="1" applyFill="1" applyBorder="1" applyAlignment="1">
      <alignment vertical="center"/>
    </xf>
    <xf numFmtId="49" fontId="5" fillId="0" borderId="5" xfId="56" applyNumberFormat="1" applyFont="1" applyFill="1" applyBorder="1" applyAlignment="1">
      <alignment horizontal="center" vertical="center"/>
    </xf>
    <xf numFmtId="49" fontId="9" fillId="0" borderId="5" xfId="56" applyNumberFormat="1" applyFont="1" applyFill="1" applyBorder="1" applyAlignment="1">
      <alignment horizontal="distributed" vertical="center"/>
    </xf>
    <xf numFmtId="0" fontId="1" fillId="0" borderId="0" xfId="54" applyFont="1" applyFill="1" applyAlignment="1">
      <alignment vertical="center"/>
    </xf>
    <xf numFmtId="0" fontId="2" fillId="0" borderId="0" xfId="54" applyFont="1" applyFill="1" applyAlignment="1">
      <alignment vertical="center"/>
    </xf>
    <xf numFmtId="0" fontId="1" fillId="0" borderId="0" xfId="81" applyFont="1" applyAlignment="1">
      <alignment vertical="center"/>
    </xf>
    <xf numFmtId="0" fontId="0" fillId="2" borderId="0" xfId="75" applyFont="1" applyFill="1" applyAlignment="1">
      <alignment vertical="center"/>
    </xf>
    <xf numFmtId="0" fontId="12" fillId="0" borderId="0" xfId="54" applyNumberFormat="1" applyFont="1" applyFill="1" applyAlignment="1">
      <alignment horizontal="center" vertical="center"/>
    </xf>
    <xf numFmtId="49" fontId="5" fillId="0" borderId="10" xfId="54" applyNumberFormat="1" applyFont="1" applyFill="1" applyBorder="1" applyAlignment="1">
      <alignment vertical="center"/>
    </xf>
    <xf numFmtId="49" fontId="5" fillId="0" borderId="0" xfId="54" applyNumberFormat="1" applyFont="1" applyFill="1" applyBorder="1" applyAlignment="1">
      <alignment vertical="center"/>
    </xf>
    <xf numFmtId="49" fontId="9" fillId="0" borderId="18" xfId="54" applyNumberFormat="1" applyFont="1" applyFill="1" applyBorder="1" applyAlignment="1">
      <alignment horizontal="center" vertical="center"/>
    </xf>
    <xf numFmtId="49" fontId="9" fillId="0" borderId="11" xfId="54" applyNumberFormat="1" applyFont="1" applyFill="1" applyBorder="1" applyAlignment="1">
      <alignment horizontal="center" vertical="center" wrapText="1"/>
    </xf>
    <xf numFmtId="49" fontId="9" fillId="0" borderId="21" xfId="54" applyNumberFormat="1" applyFont="1" applyFill="1" applyBorder="1" applyAlignment="1">
      <alignment horizontal="center" vertical="center" wrapText="1"/>
    </xf>
    <xf numFmtId="49" fontId="9" fillId="0" borderId="28" xfId="54" applyNumberFormat="1" applyFont="1" applyFill="1" applyBorder="1" applyAlignment="1">
      <alignment horizontal="center" vertical="center" wrapText="1"/>
    </xf>
    <xf numFmtId="49" fontId="9" fillId="0" borderId="23" xfId="54" applyNumberFormat="1" applyFont="1" applyFill="1" applyBorder="1" applyAlignment="1">
      <alignment horizontal="center" vertical="center" wrapText="1"/>
    </xf>
    <xf numFmtId="49" fontId="9" fillId="0" borderId="12" xfId="54" applyNumberFormat="1" applyFont="1" applyFill="1" applyBorder="1" applyAlignment="1">
      <alignment horizontal="center" vertical="center" wrapText="1"/>
    </xf>
    <xf numFmtId="49" fontId="13" fillId="0" borderId="29" xfId="54" applyNumberFormat="1" applyFont="1" applyFill="1" applyBorder="1" applyAlignment="1">
      <alignment horizontal="center" vertical="center" wrapText="1"/>
    </xf>
    <xf numFmtId="49" fontId="9" fillId="0" borderId="30" xfId="54" applyNumberFormat="1" applyFont="1" applyFill="1" applyBorder="1" applyAlignment="1">
      <alignment horizontal="center" vertical="center"/>
    </xf>
    <xf numFmtId="49" fontId="9" fillId="0" borderId="31" xfId="54" applyNumberFormat="1" applyFont="1" applyFill="1" applyBorder="1" applyAlignment="1">
      <alignment horizontal="center" vertical="center" wrapText="1"/>
    </xf>
    <xf numFmtId="49" fontId="9" fillId="0" borderId="7" xfId="54" applyNumberFormat="1" applyFont="1" applyFill="1" applyBorder="1" applyAlignment="1">
      <alignment horizontal="center" vertical="center" wrapText="1"/>
    </xf>
    <xf numFmtId="49" fontId="9" fillId="0" borderId="30" xfId="54" applyNumberFormat="1" applyFont="1" applyFill="1" applyBorder="1" applyAlignment="1">
      <alignment horizontal="left" vertical="center"/>
    </xf>
    <xf numFmtId="176" fontId="9" fillId="0" borderId="30" xfId="54" applyNumberFormat="1" applyFont="1" applyFill="1" applyBorder="1" applyAlignment="1">
      <alignment horizontal="right" vertical="center"/>
    </xf>
    <xf numFmtId="178" fontId="11" fillId="0" borderId="5" xfId="0" applyNumberFormat="1" applyFont="1" applyFill="1" applyBorder="1" applyAlignment="1">
      <alignment horizontal="right" vertical="center"/>
    </xf>
    <xf numFmtId="176" fontId="10" fillId="0" borderId="5" xfId="54" applyNumberFormat="1" applyFont="1" applyFill="1" applyBorder="1" applyAlignment="1">
      <alignment horizontal="right" vertical="center"/>
    </xf>
    <xf numFmtId="49" fontId="5" fillId="0" borderId="1" xfId="54" applyNumberFormat="1" applyFont="1" applyFill="1" applyBorder="1" applyAlignment="1">
      <alignment horizontal="left" vertical="center" wrapText="1"/>
    </xf>
    <xf numFmtId="176" fontId="5" fillId="0" borderId="30" xfId="54" applyNumberFormat="1" applyFont="1" applyFill="1" applyBorder="1" applyAlignment="1">
      <alignment horizontal="right" vertical="center"/>
    </xf>
    <xf numFmtId="178" fontId="2" fillId="0" borderId="5" xfId="0" applyNumberFormat="1" applyFont="1" applyFill="1" applyBorder="1" applyAlignment="1">
      <alignment horizontal="right" vertical="center"/>
    </xf>
    <xf numFmtId="176" fontId="1" fillId="0" borderId="5" xfId="54" applyNumberFormat="1" applyFont="1" applyFill="1" applyBorder="1" applyAlignment="1">
      <alignment horizontal="right" vertical="center"/>
    </xf>
    <xf numFmtId="49" fontId="5" fillId="0" borderId="1" xfId="54" applyNumberFormat="1" applyFont="1" applyFill="1" applyBorder="1" applyAlignment="1">
      <alignment vertical="center" wrapText="1"/>
    </xf>
    <xf numFmtId="49" fontId="9" fillId="0" borderId="1" xfId="54" applyNumberFormat="1" applyFont="1" applyFill="1" applyBorder="1" applyAlignment="1">
      <alignment horizontal="left" vertical="center" wrapText="1"/>
    </xf>
    <xf numFmtId="49" fontId="9" fillId="0" borderId="30" xfId="54" applyNumberFormat="1" applyFont="1" applyFill="1" applyBorder="1" applyAlignment="1">
      <alignment horizontal="left" vertical="center" wrapText="1"/>
    </xf>
    <xf numFmtId="49" fontId="5" fillId="0" borderId="10" xfId="54" applyNumberFormat="1" applyFont="1" applyFill="1" applyBorder="1" applyAlignment="1">
      <alignment horizontal="center" vertical="center"/>
    </xf>
    <xf numFmtId="49" fontId="13" fillId="0" borderId="32" xfId="54" applyNumberFormat="1" applyFont="1" applyFill="1" applyBorder="1" applyAlignment="1">
      <alignment horizontal="center" vertical="center" wrapText="1"/>
    </xf>
    <xf numFmtId="49" fontId="13" fillId="0" borderId="33" xfId="54" applyNumberFormat="1" applyFont="1" applyFill="1" applyBorder="1" applyAlignment="1">
      <alignment horizontal="center" vertical="center" wrapText="1"/>
    </xf>
    <xf numFmtId="49" fontId="9" fillId="0" borderId="13" xfId="54" applyNumberFormat="1" applyFont="1" applyFill="1" applyBorder="1" applyAlignment="1">
      <alignment horizontal="center" vertical="center" wrapText="1"/>
    </xf>
    <xf numFmtId="49" fontId="9" fillId="0" borderId="32" xfId="54" applyNumberFormat="1" applyFont="1" applyFill="1" applyBorder="1" applyAlignment="1">
      <alignment horizontal="center" vertical="center" wrapText="1"/>
    </xf>
    <xf numFmtId="49" fontId="9" fillId="0" borderId="33" xfId="54" applyNumberFormat="1" applyFont="1" applyFill="1" applyBorder="1" applyAlignment="1">
      <alignment horizontal="center" vertical="center" wrapText="1"/>
    </xf>
    <xf numFmtId="49" fontId="5" fillId="0" borderId="0" xfId="54" applyNumberFormat="1" applyFont="1" applyFill="1" applyBorder="1" applyAlignment="1">
      <alignment horizontal="right" vertical="center"/>
    </xf>
    <xf numFmtId="49" fontId="9" fillId="0" borderId="29" xfId="54" applyNumberFormat="1" applyFont="1" applyFill="1" applyBorder="1" applyAlignment="1">
      <alignment horizontal="center" vertical="center" wrapText="1"/>
    </xf>
    <xf numFmtId="176" fontId="10" fillId="0" borderId="5" xfId="54" applyNumberFormat="1" applyFont="1" applyFill="1" applyBorder="1" applyAlignment="1">
      <alignment vertical="center"/>
    </xf>
    <xf numFmtId="176" fontId="1" fillId="0" borderId="5" xfId="54" applyNumberFormat="1" applyFont="1" applyFill="1" applyBorder="1" applyAlignment="1">
      <alignment vertical="center"/>
    </xf>
    <xf numFmtId="0" fontId="14" fillId="2" borderId="0" xfId="75" applyFont="1" applyFill="1" applyBorder="1" applyAlignment="1">
      <alignment vertical="center"/>
    </xf>
    <xf numFmtId="0" fontId="14" fillId="2" borderId="0" xfId="75" applyFont="1" applyFill="1" applyAlignment="1">
      <alignment vertical="center"/>
    </xf>
    <xf numFmtId="49" fontId="5" fillId="0" borderId="10" xfId="54" applyNumberFormat="1" applyFont="1" applyFill="1" applyBorder="1" applyAlignment="1">
      <alignment horizontal="right" vertical="center"/>
    </xf>
    <xf numFmtId="49" fontId="9" fillId="0" borderId="5" xfId="54" applyNumberFormat="1" applyFont="1" applyFill="1" applyBorder="1" applyAlignment="1">
      <alignment horizontal="center" vertical="center"/>
    </xf>
    <xf numFmtId="0" fontId="11" fillId="0" borderId="5" xfId="0" applyFont="1" applyFill="1" applyBorder="1" applyAlignment="1">
      <alignment horizontal="center" vertical="center" wrapText="1"/>
    </xf>
    <xf numFmtId="49" fontId="11" fillId="0" borderId="5" xfId="0" applyNumberFormat="1" applyFont="1" applyFill="1" applyBorder="1" applyAlignment="1" applyProtection="1">
      <alignment horizontal="center" vertical="center" wrapText="1"/>
    </xf>
    <xf numFmtId="49" fontId="9" fillId="0" borderId="5" xfId="54" applyNumberFormat="1" applyFont="1" applyFill="1" applyBorder="1" applyAlignment="1">
      <alignment horizontal="left" vertical="center"/>
    </xf>
    <xf numFmtId="176" fontId="9" fillId="0" borderId="12" xfId="54" applyNumberFormat="1" applyFont="1" applyFill="1" applyBorder="1" applyAlignment="1">
      <alignment horizontal="right" vertical="center"/>
    </xf>
    <xf numFmtId="49" fontId="5" fillId="0" borderId="5" xfId="54" applyNumberFormat="1" applyFont="1" applyFill="1" applyBorder="1" applyAlignment="1">
      <alignment horizontal="left" vertical="center"/>
    </xf>
    <xf numFmtId="176" fontId="5" fillId="0" borderId="5" xfId="54" applyNumberFormat="1" applyFont="1" applyFill="1" applyBorder="1" applyAlignment="1">
      <alignment horizontal="right" vertical="center"/>
    </xf>
    <xf numFmtId="176" fontId="5" fillId="0" borderId="12" xfId="54" applyNumberFormat="1" applyFont="1" applyFill="1" applyBorder="1" applyAlignment="1">
      <alignment horizontal="right" vertical="center"/>
    </xf>
    <xf numFmtId="49" fontId="5" fillId="0" borderId="30" xfId="54" applyNumberFormat="1" applyFont="1" applyFill="1" applyBorder="1" applyAlignment="1">
      <alignment vertical="center"/>
    </xf>
    <xf numFmtId="176" fontId="5" fillId="0" borderId="1" xfId="54" applyNumberFormat="1" applyFont="1" applyFill="1" applyBorder="1" applyAlignment="1">
      <alignment horizontal="right" vertical="center"/>
    </xf>
    <xf numFmtId="49" fontId="5" fillId="0" borderId="1" xfId="54" applyNumberFormat="1" applyFont="1" applyFill="1" applyBorder="1" applyAlignment="1">
      <alignment vertical="center"/>
    </xf>
    <xf numFmtId="49" fontId="9" fillId="0" borderId="1" xfId="54" applyNumberFormat="1" applyFont="1" applyFill="1" applyBorder="1" applyAlignment="1">
      <alignment horizontal="left" vertical="center"/>
    </xf>
    <xf numFmtId="176" fontId="9" fillId="0" borderId="1" xfId="54" applyNumberFormat="1" applyFont="1" applyFill="1" applyBorder="1" applyAlignment="1">
      <alignment horizontal="right" vertical="center"/>
    </xf>
    <xf numFmtId="49" fontId="5" fillId="0" borderId="1" xfId="54" applyNumberFormat="1" applyFont="1" applyFill="1" applyBorder="1" applyAlignment="1">
      <alignment horizontal="left" vertical="center"/>
    </xf>
    <xf numFmtId="176" fontId="0" fillId="0" borderId="0" xfId="0" applyNumberFormat="1"/>
    <xf numFmtId="0" fontId="15" fillId="2" borderId="0" xfId="75" applyFont="1" applyFill="1"/>
    <xf numFmtId="0" fontId="2" fillId="2" borderId="0" xfId="75" applyFont="1" applyFill="1"/>
    <xf numFmtId="176" fontId="2" fillId="2" borderId="0" xfId="75" applyNumberFormat="1" applyFont="1" applyFill="1"/>
    <xf numFmtId="0" fontId="0" fillId="2" borderId="0" xfId="75" applyFont="1" applyFill="1"/>
    <xf numFmtId="0" fontId="8" fillId="2" borderId="0" xfId="75" applyFont="1" applyFill="1" applyAlignment="1">
      <alignment horizontal="center" vertical="center"/>
    </xf>
    <xf numFmtId="176" fontId="8" fillId="2" borderId="0" xfId="75" applyNumberFormat="1" applyFont="1" applyFill="1" applyAlignment="1">
      <alignment horizontal="center" vertical="center"/>
    </xf>
    <xf numFmtId="0" fontId="2" fillId="2" borderId="0" xfId="75" applyFont="1" applyFill="1" applyAlignment="1">
      <alignment vertical="center"/>
    </xf>
    <xf numFmtId="176" fontId="2" fillId="2" borderId="0" xfId="75" applyNumberFormat="1" applyFont="1" applyFill="1" applyAlignment="1">
      <alignment vertical="center"/>
    </xf>
    <xf numFmtId="176" fontId="0" fillId="2" borderId="0" xfId="75" applyNumberFormat="1" applyFont="1" applyFill="1" applyAlignment="1">
      <alignment vertical="center"/>
    </xf>
    <xf numFmtId="0" fontId="9" fillId="2" borderId="5" xfId="75" applyFont="1" applyFill="1" applyBorder="1" applyAlignment="1">
      <alignment horizontal="center" vertical="center" wrapText="1"/>
    </xf>
    <xf numFmtId="179" fontId="16" fillId="2" borderId="5" xfId="74" applyNumberFormat="1" applyFont="1" applyFill="1" applyBorder="1" applyAlignment="1">
      <alignment horizontal="left" vertical="center"/>
    </xf>
    <xf numFmtId="176" fontId="9" fillId="2" borderId="5" xfId="75" applyNumberFormat="1" applyFont="1" applyFill="1" applyBorder="1" applyAlignment="1">
      <alignment horizontal="right" vertical="center"/>
    </xf>
    <xf numFmtId="179" fontId="17" fillId="2" borderId="5" xfId="74" applyNumberFormat="1" applyFont="1" applyFill="1" applyBorder="1" applyAlignment="1">
      <alignment horizontal="left" vertical="center"/>
    </xf>
    <xf numFmtId="176" fontId="5" fillId="2" borderId="5" xfId="75" applyNumberFormat="1" applyFont="1" applyFill="1" applyBorder="1" applyAlignment="1">
      <alignment horizontal="right" vertical="center"/>
    </xf>
    <xf numFmtId="179" fontId="17" fillId="2" borderId="5" xfId="74" applyNumberFormat="1" applyFont="1" applyFill="1" applyBorder="1">
      <alignment vertical="center"/>
    </xf>
    <xf numFmtId="179" fontId="17" fillId="2" borderId="5" xfId="74" applyNumberFormat="1" applyFont="1" applyFill="1" applyBorder="1" applyAlignment="1">
      <alignment horizontal="left" vertical="center" indent="1"/>
    </xf>
    <xf numFmtId="0" fontId="9" fillId="2" borderId="34" xfId="75" applyFont="1" applyFill="1" applyBorder="1" applyAlignment="1">
      <alignment horizontal="distributed" vertical="center"/>
    </xf>
    <xf numFmtId="0" fontId="11" fillId="0" borderId="5" xfId="0" applyFont="1" applyFill="1" applyBorder="1" applyAlignment="1">
      <alignment vertical="center"/>
    </xf>
    <xf numFmtId="0" fontId="5" fillId="2" borderId="5" xfId="75" applyFont="1" applyFill="1" applyBorder="1" applyAlignment="1">
      <alignment horizontal="left" vertical="center" indent="1"/>
    </xf>
    <xf numFmtId="176" fontId="5" fillId="0" borderId="5" xfId="75" applyNumberFormat="1" applyFont="1" applyFill="1" applyBorder="1" applyAlignment="1">
      <alignment horizontal="right" vertical="center"/>
    </xf>
    <xf numFmtId="0" fontId="5" fillId="2" borderId="13" xfId="75" applyFont="1" applyFill="1" applyBorder="1" applyAlignment="1">
      <alignment horizontal="left" vertical="center" indent="1"/>
    </xf>
    <xf numFmtId="0" fontId="9" fillId="2" borderId="13" xfId="75" applyFont="1" applyFill="1" applyBorder="1" applyAlignment="1">
      <alignment horizontal="distributed" vertical="center"/>
    </xf>
    <xf numFmtId="179" fontId="17" fillId="2" borderId="34" xfId="74" applyNumberFormat="1" applyFont="1" applyFill="1" applyBorder="1" applyAlignment="1">
      <alignment horizontal="left" vertical="center" indent="1"/>
    </xf>
    <xf numFmtId="0" fontId="18" fillId="2" borderId="0" xfId="75" applyFont="1" applyFill="1"/>
    <xf numFmtId="0" fontId="19" fillId="2" borderId="0" xfId="75" applyFont="1" applyFill="1"/>
    <xf numFmtId="176" fontId="19" fillId="2" borderId="0" xfId="75" applyNumberFormat="1" applyFont="1" applyFill="1"/>
    <xf numFmtId="0" fontId="0" fillId="2" borderId="0" xfId="75" applyFont="1" applyFill="1" applyBorder="1"/>
    <xf numFmtId="176" fontId="2" fillId="2" borderId="0" xfId="75" applyNumberFormat="1" applyFont="1" applyFill="1" applyBorder="1"/>
    <xf numFmtId="0" fontId="2" fillId="2" borderId="0" xfId="75" applyFont="1" applyFill="1" applyBorder="1"/>
    <xf numFmtId="0" fontId="19" fillId="2" borderId="0" xfId="75" applyFont="1" applyFill="1" applyBorder="1"/>
    <xf numFmtId="0" fontId="8" fillId="2" borderId="0" xfId="75" applyFont="1" applyFill="1" applyBorder="1" applyAlignment="1">
      <alignment horizontal="center" vertical="center"/>
    </xf>
    <xf numFmtId="176" fontId="8" fillId="2" borderId="0" xfId="75" applyNumberFormat="1" applyFont="1" applyFill="1" applyBorder="1" applyAlignment="1">
      <alignment horizontal="center" vertical="center"/>
    </xf>
    <xf numFmtId="0" fontId="18" fillId="2" borderId="0" xfId="75" applyFont="1" applyFill="1" applyBorder="1"/>
    <xf numFmtId="176" fontId="2" fillId="2" borderId="0" xfId="75" applyNumberFormat="1" applyFont="1" applyFill="1" applyBorder="1" applyAlignment="1">
      <alignment vertical="center"/>
    </xf>
    <xf numFmtId="0" fontId="2" fillId="2" borderId="0" xfId="75" applyFont="1" applyFill="1" applyAlignment="1">
      <alignment horizontal="center" vertical="center"/>
    </xf>
    <xf numFmtId="49" fontId="16" fillId="2" borderId="5" xfId="74" applyNumberFormat="1" applyFont="1" applyFill="1" applyBorder="1" applyAlignment="1">
      <alignment horizontal="left" vertical="center"/>
    </xf>
    <xf numFmtId="176" fontId="9" fillId="2" borderId="5" xfId="75" applyNumberFormat="1" applyFont="1" applyFill="1" applyBorder="1" applyAlignment="1">
      <alignment vertical="center"/>
    </xf>
    <xf numFmtId="49" fontId="17" fillId="2" borderId="5" xfId="74" applyNumberFormat="1" applyFont="1" applyFill="1" applyBorder="1" applyAlignment="1">
      <alignment horizontal="left" vertical="center" indent="1"/>
    </xf>
    <xf numFmtId="176" fontId="17" fillId="2" borderId="5" xfId="74" applyNumberFormat="1" applyFont="1" applyFill="1" applyBorder="1" applyAlignment="1">
      <alignment vertical="center"/>
    </xf>
    <xf numFmtId="176" fontId="5" fillId="2" borderId="5" xfId="75" applyNumberFormat="1" applyFont="1" applyFill="1" applyBorder="1" applyAlignment="1">
      <alignment vertical="center"/>
    </xf>
    <xf numFmtId="49" fontId="17" fillId="0" borderId="5" xfId="74" applyNumberFormat="1" applyFont="1" applyBorder="1" applyAlignment="1">
      <alignment horizontal="left" vertical="center" indent="1"/>
    </xf>
    <xf numFmtId="49" fontId="17" fillId="2" borderId="5" xfId="74" applyNumberFormat="1" applyFont="1" applyFill="1" applyBorder="1" applyAlignment="1">
      <alignment horizontal="left" vertical="center"/>
    </xf>
    <xf numFmtId="176" fontId="16" fillId="2" borderId="5" xfId="74" applyNumberFormat="1" applyFont="1" applyFill="1" applyBorder="1" applyAlignment="1">
      <alignment vertical="center"/>
    </xf>
    <xf numFmtId="176" fontId="5" fillId="2" borderId="5" xfId="75" applyNumberFormat="1" applyFont="1" applyFill="1" applyBorder="1" applyAlignment="1">
      <alignment vertical="center" wrapText="1"/>
    </xf>
    <xf numFmtId="0" fontId="9" fillId="2" borderId="5" xfId="75" applyFont="1" applyFill="1" applyBorder="1" applyAlignment="1">
      <alignment horizontal="distributed" vertical="center"/>
    </xf>
    <xf numFmtId="0" fontId="9" fillId="2" borderId="5" xfId="75" applyFont="1" applyFill="1" applyBorder="1" applyAlignment="1">
      <alignment horizontal="left" vertical="center"/>
    </xf>
    <xf numFmtId="176" fontId="5" fillId="0" borderId="5" xfId="75" applyNumberFormat="1" applyFont="1" applyFill="1" applyBorder="1" applyAlignment="1">
      <alignment vertical="center"/>
    </xf>
    <xf numFmtId="178" fontId="5" fillId="2" borderId="5" xfId="75" applyNumberFormat="1" applyFont="1" applyFill="1" applyBorder="1" applyAlignment="1">
      <alignment vertical="center"/>
    </xf>
    <xf numFmtId="0" fontId="19" fillId="2" borderId="5" xfId="75" applyFont="1" applyFill="1" applyBorder="1" applyAlignment="1"/>
    <xf numFmtId="176" fontId="17" fillId="2" borderId="5" xfId="74" applyNumberFormat="1" applyFont="1" applyFill="1" applyBorder="1" applyAlignment="1">
      <alignment horizontal="right" vertical="center" indent="1"/>
    </xf>
    <xf numFmtId="176" fontId="16" fillId="2" borderId="5" xfId="74" applyNumberFormat="1" applyFont="1" applyFill="1" applyBorder="1" applyAlignment="1">
      <alignment horizontal="right" vertical="center"/>
    </xf>
    <xf numFmtId="176" fontId="5" fillId="2" borderId="5" xfId="75" applyNumberFormat="1" applyFont="1" applyFill="1" applyBorder="1" applyAlignment="1">
      <alignment horizontal="right" vertical="center" wrapText="1"/>
    </xf>
    <xf numFmtId="0" fontId="9" fillId="2" borderId="35" xfId="75" applyFont="1" applyFill="1" applyBorder="1" applyAlignment="1">
      <alignment horizontal="distributed" vertical="center"/>
    </xf>
    <xf numFmtId="0" fontId="2"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center" vertical="center" wrapText="1"/>
    </xf>
    <xf numFmtId="0" fontId="20" fillId="0" borderId="5" xfId="82" applyFont="1" applyFill="1" applyBorder="1" applyAlignment="1">
      <alignment horizontal="center" vertical="center"/>
    </xf>
    <xf numFmtId="0" fontId="20" fillId="0" borderId="5" xfId="84" applyFont="1" applyFill="1" applyBorder="1" applyAlignment="1">
      <alignment horizontal="center" vertical="center" wrapText="1"/>
    </xf>
    <xf numFmtId="0" fontId="2" fillId="0" borderId="5" xfId="0" applyFont="1" applyFill="1" applyBorder="1" applyAlignment="1">
      <alignment horizontal="center" vertical="center"/>
    </xf>
    <xf numFmtId="0" fontId="11" fillId="0" borderId="5" xfId="0" applyFont="1" applyFill="1" applyBorder="1" applyAlignment="1">
      <alignment horizontal="distributed" vertical="center" wrapText="1" indent="2"/>
    </xf>
    <xf numFmtId="176" fontId="11" fillId="0" borderId="5" xfId="0" applyNumberFormat="1" applyFont="1" applyFill="1" applyBorder="1" applyAlignment="1">
      <alignment vertical="center"/>
    </xf>
    <xf numFmtId="0" fontId="21" fillId="0" borderId="5" xfId="0" applyFont="1" applyFill="1" applyBorder="1" applyAlignment="1">
      <alignment horizontal="left" vertical="center" wrapText="1"/>
    </xf>
    <xf numFmtId="176" fontId="2" fillId="0" borderId="5" xfId="0" applyNumberFormat="1" applyFont="1" applyFill="1" applyBorder="1" applyAlignment="1">
      <alignment vertical="center"/>
    </xf>
    <xf numFmtId="0" fontId="21" fillId="0" borderId="5" xfId="59" applyFont="1" applyFill="1" applyBorder="1" applyAlignment="1">
      <alignment horizontal="left" vertical="center" wrapText="1"/>
    </xf>
    <xf numFmtId="0" fontId="11" fillId="0" borderId="19" xfId="84" applyFont="1" applyFill="1" applyBorder="1" applyAlignment="1">
      <alignment horizontal="center" vertical="center" wrapText="1"/>
    </xf>
    <xf numFmtId="0" fontId="11" fillId="0" borderId="36" xfId="84" applyFont="1" applyFill="1" applyBorder="1" applyAlignment="1">
      <alignment horizontal="center" vertical="center" wrapText="1"/>
    </xf>
    <xf numFmtId="0" fontId="11" fillId="0" borderId="5" xfId="84"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5" xfId="59" applyFont="1" applyFill="1" applyBorder="1" applyAlignment="1">
      <alignment horizontal="center" vertical="center" wrapText="1"/>
    </xf>
    <xf numFmtId="0" fontId="22" fillId="0" borderId="36" xfId="0" applyFont="1" applyFill="1" applyBorder="1" applyAlignment="1">
      <alignment horizontal="center" vertical="center"/>
    </xf>
    <xf numFmtId="0" fontId="22" fillId="0" borderId="26" xfId="0" applyFont="1" applyFill="1" applyBorder="1" applyAlignment="1">
      <alignment horizontal="center" vertical="center"/>
    </xf>
    <xf numFmtId="0" fontId="23" fillId="0" borderId="0" xfId="80" applyFont="1"/>
    <xf numFmtId="0" fontId="2" fillId="0" borderId="0" xfId="80" applyAlignment="1">
      <alignment vertical="center"/>
    </xf>
    <xf numFmtId="0" fontId="2" fillId="0" borderId="0" xfId="80"/>
    <xf numFmtId="0" fontId="0" fillId="2" borderId="0" xfId="0" applyFont="1" applyFill="1" applyAlignment="1">
      <alignment vertical="center"/>
    </xf>
    <xf numFmtId="0" fontId="2" fillId="0" borderId="0" xfId="80" applyFont="1"/>
    <xf numFmtId="0" fontId="8" fillId="0" borderId="0" xfId="82" applyFont="1" applyAlignment="1">
      <alignment horizontal="center" vertical="center"/>
    </xf>
    <xf numFmtId="0" fontId="0" fillId="0" borderId="0" xfId="82" applyFont="1" applyAlignment="1">
      <alignment vertical="center"/>
    </xf>
    <xf numFmtId="0" fontId="0" fillId="0" borderId="0" xfId="82" applyFont="1" applyAlignment="1">
      <alignment horizontal="right" vertical="center"/>
    </xf>
    <xf numFmtId="0" fontId="0" fillId="0" borderId="0" xfId="82" applyFont="1" applyAlignment="1">
      <alignment horizontal="center" vertical="center"/>
    </xf>
    <xf numFmtId="0" fontId="11" fillId="0" borderId="5" xfId="82" applyFont="1" applyBorder="1" applyAlignment="1">
      <alignment horizontal="center" vertical="center"/>
    </xf>
    <xf numFmtId="0" fontId="20" fillId="0" borderId="5" xfId="82" applyFont="1" applyFill="1" applyBorder="1" applyAlignment="1">
      <alignment horizontal="left" vertical="center"/>
    </xf>
    <xf numFmtId="176" fontId="24" fillId="0" borderId="5" xfId="0" applyNumberFormat="1" applyFont="1" applyFill="1" applyBorder="1" applyAlignment="1">
      <alignment horizontal="center" vertical="center"/>
    </xf>
    <xf numFmtId="3" fontId="20" fillId="0" borderId="5" xfId="82" applyNumberFormat="1" applyFont="1" applyFill="1" applyBorder="1" applyAlignment="1" applyProtection="1">
      <alignment horizontal="left" vertical="center" wrapText="1" indent="1"/>
    </xf>
    <xf numFmtId="176" fontId="24" fillId="0" borderId="26" xfId="0" applyNumberFormat="1" applyFont="1" applyFill="1" applyBorder="1" applyAlignment="1">
      <alignment horizontal="center" vertical="center"/>
    </xf>
    <xf numFmtId="0" fontId="19" fillId="0" borderId="5" xfId="82" applyNumberFormat="1" applyFont="1" applyFill="1" applyBorder="1" applyAlignment="1" applyProtection="1">
      <alignment horizontal="left" vertical="center" wrapText="1" indent="2"/>
    </xf>
    <xf numFmtId="176" fontId="0" fillId="0" borderId="26" xfId="0" applyNumberFormat="1" applyFont="1" applyFill="1" applyBorder="1" applyAlignment="1">
      <alignment horizontal="center" vertical="center"/>
    </xf>
    <xf numFmtId="3" fontId="19" fillId="0" borderId="5" xfId="82" applyNumberFormat="1" applyFont="1" applyFill="1" applyBorder="1" applyAlignment="1" applyProtection="1">
      <alignment horizontal="left" vertical="center" wrapText="1" indent="2"/>
    </xf>
    <xf numFmtId="0" fontId="20" fillId="0" borderId="5" xfId="82" applyFont="1" applyFill="1" applyBorder="1" applyAlignment="1">
      <alignment horizontal="left" vertical="center" wrapText="1" indent="1"/>
    </xf>
    <xf numFmtId="0" fontId="0" fillId="0" borderId="37" xfId="82" applyFont="1" applyFill="1" applyBorder="1" applyAlignment="1">
      <alignment horizontal="left" vertical="center"/>
    </xf>
    <xf numFmtId="0" fontId="15" fillId="0" borderId="0" xfId="0" applyFont="1" applyFill="1" applyAlignment="1">
      <alignment vertical="center"/>
    </xf>
    <xf numFmtId="0" fontId="2" fillId="0" borderId="0" xfId="0" applyFont="1" applyFill="1" applyAlignment="1">
      <alignment horizontal="center" vertical="center" wrapText="1"/>
    </xf>
    <xf numFmtId="0" fontId="11" fillId="0" borderId="0" xfId="0" applyFont="1" applyFill="1" applyAlignment="1">
      <alignment vertical="center"/>
    </xf>
    <xf numFmtId="0" fontId="2" fillId="0" borderId="0" xfId="0" applyFont="1" applyFill="1" applyAlignment="1">
      <alignment vertical="center"/>
    </xf>
    <xf numFmtId="10" fontId="2" fillId="0" borderId="0" xfId="0" applyNumberFormat="1" applyFont="1" applyFill="1" applyAlignment="1">
      <alignment vertical="center"/>
    </xf>
    <xf numFmtId="0" fontId="8" fillId="0" borderId="0" xfId="0" applyFont="1" applyFill="1" applyAlignment="1">
      <alignment horizontal="center" vertical="center"/>
    </xf>
    <xf numFmtId="10" fontId="15" fillId="0" borderId="0" xfId="0" applyNumberFormat="1" applyFont="1" applyFill="1" applyAlignment="1">
      <alignment vertical="center"/>
    </xf>
    <xf numFmtId="0" fontId="2" fillId="0" borderId="0" xfId="0" applyFont="1" applyFill="1" applyAlignment="1">
      <alignment horizontal="right" vertical="center"/>
    </xf>
    <xf numFmtId="0" fontId="11" fillId="0" borderId="13"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10" fontId="2" fillId="0" borderId="0" xfId="3" applyNumberFormat="1" applyFont="1" applyFill="1" applyAlignment="1">
      <alignment horizontal="center" vertical="center" wrapText="1"/>
    </xf>
    <xf numFmtId="0" fontId="11" fillId="0" borderId="5" xfId="72" applyFont="1" applyFill="1" applyBorder="1" applyAlignment="1">
      <alignment horizontal="center" vertical="center" wrapText="1"/>
    </xf>
    <xf numFmtId="3" fontId="11" fillId="0" borderId="5" xfId="0" applyNumberFormat="1" applyFont="1" applyFill="1" applyBorder="1" applyAlignment="1">
      <alignment vertical="center"/>
    </xf>
    <xf numFmtId="180" fontId="11" fillId="0" borderId="5" xfId="0" applyNumberFormat="1" applyFont="1" applyFill="1" applyBorder="1" applyAlignment="1">
      <alignment vertical="center"/>
    </xf>
    <xf numFmtId="10" fontId="11" fillId="0" borderId="0" xfId="0" applyNumberFormat="1" applyFont="1" applyFill="1" applyAlignment="1">
      <alignment vertical="center"/>
    </xf>
    <xf numFmtId="3" fontId="2" fillId="0" borderId="5" xfId="0" applyNumberFormat="1" applyFont="1" applyFill="1" applyBorder="1" applyAlignment="1">
      <alignment horizontal="left" vertical="center" indent="1"/>
    </xf>
    <xf numFmtId="180" fontId="2" fillId="0" borderId="5" xfId="0" applyNumberFormat="1" applyFont="1" applyFill="1" applyBorder="1" applyAlignment="1">
      <alignment vertical="center"/>
    </xf>
    <xf numFmtId="3" fontId="2" fillId="0" borderId="5" xfId="0" applyNumberFormat="1" applyFont="1" applyFill="1" applyBorder="1" applyAlignment="1">
      <alignment horizontal="left" vertical="center" indent="2"/>
    </xf>
    <xf numFmtId="0" fontId="2" fillId="0" borderId="5" xfId="72" applyFont="1" applyFill="1" applyBorder="1" applyAlignment="1">
      <alignment horizontal="left" vertical="center" wrapText="1" indent="2"/>
    </xf>
    <xf numFmtId="0" fontId="2" fillId="0" borderId="5" xfId="0" applyFont="1" applyFill="1" applyBorder="1" applyAlignment="1">
      <alignment horizontal="left" vertical="center" indent="2"/>
    </xf>
    <xf numFmtId="0" fontId="2" fillId="0" borderId="5" xfId="72" applyFont="1" applyFill="1" applyBorder="1" applyAlignment="1">
      <alignment horizontal="left" vertical="center" wrapText="1" indent="1"/>
    </xf>
    <xf numFmtId="0" fontId="2" fillId="0" borderId="5" xfId="0" applyFont="1" applyFill="1" applyBorder="1" applyAlignment="1">
      <alignment horizontal="left" vertical="center" indent="1"/>
    </xf>
    <xf numFmtId="180" fontId="2" fillId="0" borderId="5" xfId="82" applyNumberFormat="1" applyFont="1" applyFill="1" applyBorder="1" applyAlignment="1">
      <alignment vertical="center"/>
    </xf>
    <xf numFmtId="180" fontId="2" fillId="0" borderId="5" xfId="76" applyNumberFormat="1" applyFont="1" applyFill="1" applyBorder="1" applyAlignment="1">
      <alignment vertical="center"/>
    </xf>
    <xf numFmtId="3" fontId="2" fillId="0" borderId="5" xfId="0" applyNumberFormat="1" applyFont="1" applyFill="1" applyBorder="1" applyAlignment="1">
      <alignment horizontal="left" vertical="center"/>
    </xf>
    <xf numFmtId="0" fontId="11" fillId="0" borderId="5" xfId="0" applyFont="1" applyFill="1" applyBorder="1" applyAlignment="1">
      <alignment horizontal="distributed" vertical="center"/>
    </xf>
    <xf numFmtId="0" fontId="2" fillId="0" borderId="5" xfId="0" applyFont="1" applyFill="1" applyBorder="1" applyAlignment="1">
      <alignment vertical="center"/>
    </xf>
    <xf numFmtId="1" fontId="2" fillId="0" borderId="5" xfId="0" applyNumberFormat="1" applyFont="1" applyFill="1" applyBorder="1" applyAlignment="1" applyProtection="1">
      <alignment vertical="center"/>
      <protection locked="0"/>
    </xf>
    <xf numFmtId="1" fontId="11" fillId="0" borderId="5" xfId="0" applyNumberFormat="1" applyFont="1" applyFill="1" applyBorder="1" applyAlignment="1" applyProtection="1">
      <alignment vertical="center"/>
      <protection locked="0"/>
    </xf>
    <xf numFmtId="1" fontId="2" fillId="0" borderId="0" xfId="0" applyNumberFormat="1" applyFont="1" applyFill="1" applyAlignment="1" applyProtection="1">
      <alignment vertical="center"/>
      <protection locked="0"/>
    </xf>
    <xf numFmtId="180" fontId="2" fillId="0" borderId="0" xfId="0" applyNumberFormat="1" applyFont="1" applyFill="1" applyAlignment="1">
      <alignment vertical="center"/>
    </xf>
    <xf numFmtId="178" fontId="11" fillId="0" borderId="0" xfId="0" applyNumberFormat="1" applyFont="1" applyFill="1" applyAlignment="1">
      <alignment vertical="center"/>
    </xf>
    <xf numFmtId="178" fontId="2" fillId="0" borderId="0" xfId="0" applyNumberFormat="1" applyFont="1" applyFill="1" applyAlignment="1">
      <alignment vertical="center"/>
    </xf>
    <xf numFmtId="3" fontId="11" fillId="0" borderId="5" xfId="0" applyNumberFormat="1" applyFont="1" applyFill="1" applyBorder="1" applyAlignment="1">
      <alignment vertical="center" wrapText="1"/>
    </xf>
    <xf numFmtId="3" fontId="2" fillId="0" borderId="5" xfId="0" applyNumberFormat="1" applyFont="1" applyFill="1" applyBorder="1" applyAlignment="1">
      <alignment horizontal="left" vertical="center" wrapText="1" indent="1"/>
    </xf>
    <xf numFmtId="3" fontId="2" fillId="0" borderId="5" xfId="0" applyNumberFormat="1" applyFont="1" applyFill="1" applyBorder="1" applyAlignment="1">
      <alignment horizontal="left" vertical="center" wrapText="1" indent="2"/>
    </xf>
    <xf numFmtId="0" fontId="2" fillId="0" borderId="5" xfId="0" applyFont="1" applyFill="1" applyBorder="1" applyAlignment="1">
      <alignment horizontal="left" vertical="center" wrapText="1" indent="2"/>
    </xf>
    <xf numFmtId="0" fontId="2" fillId="0" borderId="5" xfId="0" applyFont="1" applyFill="1" applyBorder="1" applyAlignment="1">
      <alignment horizontal="left" vertical="center" wrapText="1" indent="1"/>
    </xf>
    <xf numFmtId="0" fontId="2" fillId="0" borderId="0" xfId="0" applyFont="1" applyFill="1" applyAlignment="1">
      <alignment vertical="center" wrapText="1"/>
    </xf>
    <xf numFmtId="0" fontId="0" fillId="0" borderId="0" xfId="0" applyFont="1" applyFill="1" applyAlignment="1">
      <alignment vertical="center"/>
    </xf>
    <xf numFmtId="0" fontId="0" fillId="0" borderId="0" xfId="0" applyFont="1" applyFill="1"/>
    <xf numFmtId="180" fontId="19" fillId="0" borderId="5" xfId="0" applyNumberFormat="1" applyFont="1" applyFill="1" applyBorder="1" applyAlignment="1">
      <alignment vertical="center"/>
    </xf>
    <xf numFmtId="3" fontId="17" fillId="0" borderId="5" xfId="0" applyNumberFormat="1" applyFont="1" applyFill="1" applyBorder="1" applyAlignment="1">
      <alignment vertical="center"/>
    </xf>
    <xf numFmtId="180" fontId="20" fillId="0" borderId="5" xfId="0" applyNumberFormat="1" applyFont="1" applyFill="1" applyBorder="1" applyAlignment="1">
      <alignment vertical="center"/>
    </xf>
    <xf numFmtId="3" fontId="2" fillId="0" borderId="5" xfId="0" applyNumberFormat="1" applyFont="1" applyFill="1" applyBorder="1" applyAlignment="1">
      <alignment vertical="center"/>
    </xf>
    <xf numFmtId="0" fontId="19" fillId="0" borderId="5" xfId="0" applyFont="1" applyFill="1" applyBorder="1" applyAlignment="1">
      <alignment vertical="center"/>
    </xf>
    <xf numFmtId="180" fontId="11" fillId="0" borderId="5" xfId="0" applyNumberFormat="1" applyFont="1" applyFill="1" applyBorder="1" applyAlignment="1" applyProtection="1">
      <alignment vertical="center"/>
      <protection locked="0"/>
    </xf>
    <xf numFmtId="0" fontId="20" fillId="0" borderId="5" xfId="0" applyFont="1" applyFill="1" applyBorder="1" applyAlignment="1">
      <alignment vertical="center"/>
    </xf>
    <xf numFmtId="180" fontId="2" fillId="0" borderId="5" xfId="0" applyNumberFormat="1" applyFont="1" applyFill="1" applyBorder="1" applyAlignment="1" applyProtection="1">
      <alignment vertical="center"/>
      <protection locked="0"/>
    </xf>
    <xf numFmtId="10" fontId="2" fillId="0" borderId="0" xfId="3" applyNumberFormat="1" applyFont="1" applyFill="1" applyAlignment="1">
      <alignment vertical="center"/>
    </xf>
    <xf numFmtId="10" fontId="15" fillId="0" borderId="0" xfId="3" applyNumberFormat="1" applyFont="1" applyFill="1" applyAlignment="1">
      <alignment vertical="center"/>
    </xf>
    <xf numFmtId="10" fontId="2" fillId="0" borderId="0" xfId="3" applyNumberFormat="1" applyFont="1" applyFill="1" applyAlignment="1">
      <alignment vertical="center" wrapText="1"/>
    </xf>
    <xf numFmtId="10" fontId="11" fillId="0" borderId="0" xfId="3" applyNumberFormat="1" applyFont="1" applyFill="1" applyAlignment="1">
      <alignment vertical="center"/>
    </xf>
    <xf numFmtId="0" fontId="9" fillId="0" borderId="0" xfId="79" applyFont="1">
      <alignment vertical="center"/>
    </xf>
    <xf numFmtId="0" fontId="0" fillId="0" borderId="0" xfId="84" applyFont="1" applyAlignment="1">
      <alignment vertical="center"/>
    </xf>
    <xf numFmtId="0" fontId="0" fillId="0" borderId="0" xfId="83">
      <alignment vertical="center"/>
    </xf>
    <xf numFmtId="0" fontId="25" fillId="0" borderId="0" xfId="83" applyFont="1">
      <alignment vertical="center"/>
    </xf>
    <xf numFmtId="0" fontId="24" fillId="0" borderId="0" xfId="84" applyFont="1" applyAlignment="1">
      <alignment vertical="center"/>
    </xf>
    <xf numFmtId="0" fontId="0" fillId="0" borderId="0" xfId="84" applyAlignment="1">
      <alignment horizontal="center" vertical="center"/>
    </xf>
    <xf numFmtId="0" fontId="0" fillId="0" borderId="0" xfId="84" applyAlignment="1">
      <alignment vertical="center"/>
    </xf>
    <xf numFmtId="179" fontId="0" fillId="0" borderId="0" xfId="84" applyNumberFormat="1" applyAlignment="1">
      <alignment horizontal="center" vertical="center"/>
    </xf>
    <xf numFmtId="0" fontId="5" fillId="0" borderId="0" xfId="79">
      <alignment vertical="center"/>
    </xf>
    <xf numFmtId="0" fontId="0" fillId="0" borderId="0" xfId="84" applyFont="1" applyAlignment="1">
      <alignment horizontal="center" vertical="center"/>
    </xf>
    <xf numFmtId="179" fontId="0" fillId="0" borderId="0" xfId="84" applyNumberFormat="1" applyFont="1" applyAlignment="1">
      <alignment horizontal="center" vertical="center"/>
    </xf>
    <xf numFmtId="0" fontId="3" fillId="0" borderId="0" xfId="84" applyFont="1" applyAlignment="1">
      <alignment horizontal="center" vertical="center"/>
    </xf>
    <xf numFmtId="0" fontId="24" fillId="0" borderId="0" xfId="82" applyFont="1" applyAlignment="1">
      <alignment vertical="center"/>
    </xf>
    <xf numFmtId="0" fontId="2" fillId="0" borderId="5" xfId="82" applyFont="1" applyBorder="1" applyAlignment="1">
      <alignment horizontal="center" vertical="center"/>
    </xf>
    <xf numFmtId="0" fontId="9" fillId="0" borderId="5" xfId="84" applyFont="1" applyBorder="1" applyAlignment="1">
      <alignment horizontal="center" vertical="center" wrapText="1"/>
    </xf>
    <xf numFmtId="176" fontId="11" fillId="0" borderId="5" xfId="80" applyNumberFormat="1" applyFont="1" applyFill="1" applyBorder="1" applyAlignment="1">
      <alignment horizontal="right" vertical="center"/>
    </xf>
    <xf numFmtId="0" fontId="11" fillId="0" borderId="5" xfId="84" applyFont="1" applyFill="1" applyBorder="1" applyAlignment="1">
      <alignment vertical="center" wrapText="1"/>
    </xf>
    <xf numFmtId="176" fontId="11" fillId="0" borderId="5" xfId="82" applyNumberFormat="1" applyFont="1" applyFill="1" applyBorder="1" applyAlignment="1">
      <alignment horizontal="right" vertical="center"/>
    </xf>
    <xf numFmtId="0" fontId="2" fillId="0" borderId="5" xfId="84" applyFont="1" applyFill="1" applyBorder="1" applyAlignment="1">
      <alignment horizontal="center" vertical="center" wrapText="1"/>
    </xf>
    <xf numFmtId="176" fontId="2" fillId="0" borderId="5" xfId="82" applyNumberFormat="1" applyFont="1" applyFill="1" applyBorder="1" applyAlignment="1">
      <alignment horizontal="right" vertical="center"/>
    </xf>
    <xf numFmtId="0" fontId="25" fillId="0" borderId="0" xfId="84" applyFont="1" applyAlignment="1">
      <alignment vertical="center"/>
    </xf>
    <xf numFmtId="0" fontId="11" fillId="0" borderId="13" xfId="84" applyFont="1" applyFill="1" applyBorder="1" applyAlignment="1">
      <alignment horizontal="center" vertical="center" wrapText="1"/>
    </xf>
    <xf numFmtId="0" fontId="11" fillId="0" borderId="32" xfId="84" applyFont="1" applyFill="1" applyBorder="1" applyAlignment="1">
      <alignment horizontal="center" vertical="center" wrapText="1"/>
    </xf>
    <xf numFmtId="0" fontId="11" fillId="0" borderId="5" xfId="82" applyFont="1" applyBorder="1" applyAlignment="1">
      <alignment horizontal="left" vertical="center"/>
    </xf>
    <xf numFmtId="176" fontId="11" fillId="0" borderId="5" xfId="80" applyNumberFormat="1" applyFont="1" applyBorder="1" applyAlignment="1">
      <alignment horizontal="right" vertical="center"/>
    </xf>
    <xf numFmtId="0" fontId="11" fillId="0" borderId="5" xfId="82" applyFont="1" applyBorder="1" applyAlignment="1">
      <alignment horizontal="left" vertical="center" indent="1"/>
    </xf>
    <xf numFmtId="3" fontId="11" fillId="0" borderId="5" xfId="82" applyNumberFormat="1" applyFont="1" applyBorder="1" applyAlignment="1">
      <alignment horizontal="left" vertical="center" wrapText="1" indent="1"/>
    </xf>
    <xf numFmtId="176" fontId="11" fillId="0" borderId="5" xfId="82" applyNumberFormat="1" applyFont="1" applyBorder="1" applyAlignment="1">
      <alignment horizontal="right" vertical="center"/>
    </xf>
    <xf numFmtId="0" fontId="2" fillId="0" borderId="5" xfId="82" applyNumberFormat="1" applyFont="1" applyFill="1" applyBorder="1" applyAlignment="1" applyProtection="1">
      <alignment horizontal="left" vertical="center" wrapText="1" indent="3"/>
    </xf>
    <xf numFmtId="176" fontId="2" fillId="0" borderId="5" xfId="82" applyNumberFormat="1" applyFont="1" applyBorder="1" applyAlignment="1">
      <alignment horizontal="right" vertical="center"/>
    </xf>
    <xf numFmtId="3" fontId="2" fillId="0" borderId="5" xfId="82" applyNumberFormat="1" applyFont="1" applyFill="1" applyBorder="1" applyAlignment="1" applyProtection="1">
      <alignment horizontal="left" vertical="center" wrapText="1" indent="3"/>
    </xf>
    <xf numFmtId="0" fontId="11" fillId="0" borderId="5" xfId="82" applyFont="1" applyBorder="1" applyAlignment="1">
      <alignment horizontal="left" vertical="center" wrapText="1" indent="1"/>
    </xf>
    <xf numFmtId="0" fontId="2" fillId="0" borderId="0" xfId="82" applyFont="1" applyAlignment="1">
      <alignment horizontal="left" vertical="center" wrapText="1"/>
    </xf>
    <xf numFmtId="49" fontId="0" fillId="0" borderId="0" xfId="0" applyNumberFormat="1"/>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0" fillId="0" borderId="0" xfId="0" applyFont="1" applyFill="1" applyBorder="1" applyAlignment="1"/>
    <xf numFmtId="0" fontId="0" fillId="0" borderId="0" xfId="0" applyFont="1" applyBorder="1"/>
    <xf numFmtId="0" fontId="28" fillId="0" borderId="0" xfId="0" applyFont="1" applyFill="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0" fontId="2" fillId="0" borderId="0"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38" xfId="0"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0" fontId="11" fillId="0" borderId="39" xfId="0" applyFont="1" applyFill="1" applyBorder="1" applyAlignment="1">
      <alignment horizontal="center" vertical="center" wrapText="1"/>
    </xf>
    <xf numFmtId="49" fontId="29" fillId="0" borderId="5" xfId="0" applyNumberFormat="1" applyFont="1" applyFill="1" applyBorder="1" applyAlignment="1">
      <alignment vertical="center"/>
    </xf>
    <xf numFmtId="0" fontId="11" fillId="0" borderId="5" xfId="0" applyFont="1" applyFill="1" applyBorder="1" applyAlignment="1">
      <alignment horizontal="left" vertical="center" wrapText="1"/>
    </xf>
    <xf numFmtId="179" fontId="11" fillId="0" borderId="5" xfId="0" applyNumberFormat="1" applyFont="1" applyFill="1" applyBorder="1" applyAlignment="1" applyProtection="1">
      <alignment horizontal="right" vertical="center"/>
    </xf>
    <xf numFmtId="178" fontId="11" fillId="0" borderId="5" xfId="3" applyNumberFormat="1" applyFont="1" applyFill="1" applyBorder="1" applyAlignment="1">
      <alignment horizontal="center" vertical="center"/>
    </xf>
    <xf numFmtId="49" fontId="30" fillId="0" borderId="5" xfId="0" applyNumberFormat="1" applyFont="1" applyFill="1" applyBorder="1" applyAlignment="1">
      <alignment horizontal="left" vertical="center" indent="1"/>
    </xf>
    <xf numFmtId="0" fontId="2" fillId="0" borderId="5" xfId="0" applyFont="1" applyFill="1" applyBorder="1" applyAlignment="1">
      <alignment horizontal="left" vertical="center" wrapText="1"/>
    </xf>
    <xf numFmtId="179" fontId="2" fillId="0" borderId="5" xfId="0" applyNumberFormat="1" applyFont="1" applyFill="1" applyBorder="1" applyAlignment="1" applyProtection="1">
      <alignment horizontal="right" vertical="center"/>
    </xf>
    <xf numFmtId="178" fontId="2" fillId="0" borderId="5" xfId="3" applyNumberFormat="1" applyFont="1" applyFill="1" applyBorder="1" applyAlignment="1">
      <alignment horizontal="center" vertical="center"/>
    </xf>
    <xf numFmtId="49" fontId="2" fillId="0" borderId="5" xfId="0" applyNumberFormat="1" applyFont="1" applyFill="1" applyBorder="1" applyAlignment="1" applyProtection="1">
      <alignment horizontal="left" vertical="center" indent="1"/>
    </xf>
    <xf numFmtId="0" fontId="2" fillId="0" borderId="5" xfId="0" applyNumberFormat="1" applyFont="1" applyFill="1" applyBorder="1" applyAlignment="1" applyProtection="1">
      <alignment horizontal="left" vertical="center"/>
    </xf>
    <xf numFmtId="178" fontId="20" fillId="0" borderId="5" xfId="3" applyNumberFormat="1" applyFont="1" applyFill="1" applyBorder="1" applyAlignment="1">
      <alignment horizontal="center" vertical="center"/>
    </xf>
    <xf numFmtId="49" fontId="11" fillId="0" borderId="5" xfId="0" applyNumberFormat="1" applyFont="1" applyBorder="1"/>
    <xf numFmtId="0" fontId="10" fillId="0" borderId="5" xfId="0" applyFont="1" applyFill="1" applyBorder="1" applyAlignment="1">
      <alignment horizontal="center" vertical="center"/>
    </xf>
    <xf numFmtId="179" fontId="11" fillId="0" borderId="5" xfId="0" applyNumberFormat="1" applyFont="1" applyBorder="1"/>
    <xf numFmtId="0" fontId="18" fillId="0" borderId="0" xfId="0" applyFont="1" applyFill="1" applyAlignment="1">
      <alignment vertical="center"/>
    </xf>
    <xf numFmtId="0" fontId="20" fillId="0" borderId="0" xfId="0" applyFont="1" applyFill="1" applyAlignment="1">
      <alignment vertical="center"/>
    </xf>
    <xf numFmtId="0" fontId="19" fillId="0" borderId="0" xfId="0" applyFont="1" applyFill="1" applyBorder="1" applyAlignment="1">
      <alignment vertical="center"/>
    </xf>
    <xf numFmtId="49" fontId="19" fillId="0" borderId="0" xfId="0" applyNumberFormat="1" applyFont="1" applyFill="1" applyAlignment="1">
      <alignment horizontal="left" vertical="center"/>
    </xf>
    <xf numFmtId="0" fontId="19" fillId="0" borderId="0" xfId="0" applyFont="1" applyFill="1" applyAlignment="1">
      <alignment vertical="center" wrapText="1"/>
    </xf>
    <xf numFmtId="0" fontId="19" fillId="2" borderId="0" xfId="0" applyFont="1" applyFill="1" applyAlignment="1">
      <alignment vertical="center"/>
    </xf>
    <xf numFmtId="0" fontId="19" fillId="0" borderId="0" xfId="0" applyFont="1" applyFill="1" applyAlignment="1">
      <alignment vertical="center"/>
    </xf>
    <xf numFmtId="49" fontId="0" fillId="0" borderId="0" xfId="0" applyNumberFormat="1" applyFont="1" applyFill="1" applyAlignment="1">
      <alignment horizontal="left" vertical="center"/>
    </xf>
    <xf numFmtId="49" fontId="8" fillId="0" borderId="0" xfId="0" applyNumberFormat="1" applyFont="1" applyFill="1" applyAlignment="1">
      <alignment horizontal="center" vertical="center"/>
    </xf>
    <xf numFmtId="0" fontId="8" fillId="0" borderId="0" xfId="0" applyFont="1" applyFill="1" applyAlignment="1">
      <alignment horizontal="center" vertical="center" wrapText="1"/>
    </xf>
    <xf numFmtId="49" fontId="2" fillId="0" borderId="0" xfId="0" applyNumberFormat="1" applyFont="1" applyFill="1" applyAlignment="1">
      <alignment horizontal="left" vertical="center"/>
    </xf>
    <xf numFmtId="180" fontId="11" fillId="0" borderId="5" xfId="82" applyNumberFormat="1" applyFont="1" applyFill="1" applyBorder="1" applyAlignment="1" applyProtection="1">
      <alignment vertical="center"/>
      <protection locked="0"/>
    </xf>
    <xf numFmtId="49" fontId="29" fillId="0" borderId="5" xfId="0" applyNumberFormat="1" applyFont="1" applyFill="1" applyBorder="1" applyAlignment="1">
      <alignment horizontal="left" vertical="center"/>
    </xf>
    <xf numFmtId="0" fontId="11" fillId="0" borderId="5" xfId="0" applyFont="1" applyFill="1" applyBorder="1" applyAlignment="1">
      <alignment horizontal="left" vertical="center" wrapText="1" indent="1"/>
    </xf>
    <xf numFmtId="49" fontId="29" fillId="0" borderId="5" xfId="0" applyNumberFormat="1" applyFont="1" applyFill="1" applyBorder="1" applyAlignment="1">
      <alignment horizontal="left" vertical="center" indent="1"/>
    </xf>
    <xf numFmtId="0" fontId="11" fillId="0" borderId="5" xfId="0" applyFont="1" applyFill="1" applyBorder="1" applyAlignment="1">
      <alignment horizontal="left" vertical="center" wrapText="1" indent="2"/>
    </xf>
    <xf numFmtId="49" fontId="30" fillId="0" borderId="5" xfId="0" applyNumberFormat="1" applyFont="1" applyFill="1" applyBorder="1" applyAlignment="1">
      <alignment horizontal="left" vertical="center" indent="2"/>
    </xf>
    <xf numFmtId="0" fontId="2" fillId="0" borderId="5" xfId="0" applyFont="1" applyFill="1" applyBorder="1" applyAlignment="1">
      <alignment horizontal="left" vertical="center" wrapText="1" indent="3"/>
    </xf>
    <xf numFmtId="180" fontId="2" fillId="0" borderId="5" xfId="82" applyNumberFormat="1" applyFont="1" applyFill="1" applyBorder="1" applyAlignment="1" applyProtection="1">
      <alignment vertical="center"/>
      <protection locked="0"/>
    </xf>
    <xf numFmtId="49" fontId="2" fillId="0" borderId="5" xfId="0" applyNumberFormat="1" applyFont="1" applyFill="1" applyBorder="1" applyAlignment="1">
      <alignment horizontal="left" vertical="center" indent="2"/>
    </xf>
    <xf numFmtId="49" fontId="19" fillId="0" borderId="5" xfId="0" applyNumberFormat="1" applyFont="1" applyFill="1" applyBorder="1" applyAlignment="1">
      <alignment horizontal="left" vertical="center"/>
    </xf>
    <xf numFmtId="0" fontId="19" fillId="0" borderId="5" xfId="0" applyFont="1" applyFill="1" applyBorder="1" applyAlignment="1">
      <alignment vertical="center" wrapText="1"/>
    </xf>
    <xf numFmtId="49" fontId="31" fillId="0" borderId="5" xfId="0" applyNumberFormat="1" applyFont="1" applyFill="1" applyBorder="1" applyAlignment="1">
      <alignment vertical="center"/>
    </xf>
    <xf numFmtId="0" fontId="20" fillId="0" borderId="5" xfId="0" applyFont="1" applyFill="1" applyBorder="1" applyAlignment="1">
      <alignment horizontal="left" vertical="center" wrapText="1"/>
    </xf>
    <xf numFmtId="49" fontId="31" fillId="0" borderId="5" xfId="0" applyNumberFormat="1" applyFont="1" applyFill="1" applyBorder="1" applyAlignment="1">
      <alignment horizontal="left" vertical="center" indent="1"/>
    </xf>
    <xf numFmtId="0" fontId="20" fillId="0" borderId="5" xfId="0" applyFont="1" applyFill="1" applyBorder="1" applyAlignment="1">
      <alignment horizontal="left" vertical="center" wrapText="1" indent="1"/>
    </xf>
    <xf numFmtId="49" fontId="32" fillId="0" borderId="5" xfId="0" applyNumberFormat="1" applyFont="1" applyFill="1" applyBorder="1" applyAlignment="1">
      <alignment horizontal="left" vertical="center" indent="2"/>
    </xf>
    <xf numFmtId="0" fontId="19" fillId="0" borderId="5" xfId="0" applyFont="1" applyFill="1" applyBorder="1" applyAlignment="1">
      <alignment horizontal="left" vertical="center" wrapText="1" indent="3"/>
    </xf>
    <xf numFmtId="178" fontId="19" fillId="0" borderId="5" xfId="3" applyNumberFormat="1" applyFont="1" applyFill="1" applyBorder="1" applyAlignment="1">
      <alignment horizontal="center" vertical="center"/>
    </xf>
    <xf numFmtId="49" fontId="31" fillId="0" borderId="0" xfId="0" applyNumberFormat="1" applyFont="1" applyFill="1" applyBorder="1" applyAlignment="1">
      <alignment vertical="center"/>
    </xf>
    <xf numFmtId="0" fontId="20" fillId="0" borderId="5" xfId="0" applyFont="1" applyFill="1" applyBorder="1" applyAlignment="1">
      <alignment horizontal="distributed" vertical="center" wrapText="1"/>
    </xf>
    <xf numFmtId="0" fontId="20" fillId="0" borderId="0" xfId="0" applyFont="1" applyFill="1" applyBorder="1" applyAlignment="1">
      <alignment horizontal="left" vertical="center" wrapText="1"/>
    </xf>
    <xf numFmtId="0" fontId="19"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0" fontId="29" fillId="0" borderId="5" xfId="0" applyNumberFormat="1" applyFont="1" applyFill="1" applyBorder="1" applyAlignment="1">
      <alignment horizontal="left" vertical="center"/>
    </xf>
    <xf numFmtId="0" fontId="11" fillId="0" borderId="5" xfId="0" applyFont="1" applyFill="1" applyBorder="1" applyAlignment="1">
      <alignment vertical="center" wrapText="1"/>
    </xf>
    <xf numFmtId="178" fontId="11" fillId="0" borderId="5" xfId="50" applyNumberFormat="1" applyFont="1" applyFill="1" applyBorder="1" applyAlignment="1">
      <alignment horizontal="center" vertical="center"/>
    </xf>
    <xf numFmtId="0" fontId="29" fillId="0" borderId="5" xfId="0" applyNumberFormat="1" applyFont="1" applyFill="1" applyBorder="1" applyAlignment="1">
      <alignment horizontal="left" vertical="center" indent="1"/>
    </xf>
    <xf numFmtId="0" fontId="30" fillId="0" borderId="5" xfId="0" applyNumberFormat="1" applyFont="1" applyFill="1" applyBorder="1" applyAlignment="1">
      <alignment horizontal="left" vertical="center" indent="2"/>
    </xf>
    <xf numFmtId="178" fontId="2" fillId="0" borderId="5" xfId="50" applyNumberFormat="1" applyFont="1" applyFill="1" applyBorder="1" applyAlignment="1">
      <alignment horizontal="center" vertical="center"/>
    </xf>
    <xf numFmtId="0" fontId="2" fillId="0" borderId="5" xfId="0" applyNumberFormat="1" applyFont="1" applyFill="1" applyBorder="1" applyAlignment="1">
      <alignment horizontal="left" vertical="center" indent="2"/>
    </xf>
    <xf numFmtId="0" fontId="19" fillId="0" borderId="5" xfId="0" applyFont="1" applyFill="1" applyBorder="1" applyAlignment="1">
      <alignment horizontal="left" vertical="center"/>
    </xf>
    <xf numFmtId="178" fontId="20" fillId="0" borderId="5" xfId="50" applyNumberFormat="1" applyFont="1" applyFill="1" applyBorder="1" applyAlignment="1">
      <alignment horizontal="center" vertical="center"/>
    </xf>
    <xf numFmtId="0" fontId="33" fillId="0" borderId="0" xfId="0" applyFont="1" applyFill="1" applyAlignment="1">
      <alignment vertical="center"/>
    </xf>
    <xf numFmtId="10" fontId="19" fillId="0" borderId="0" xfId="0" applyNumberFormat="1" applyFont="1" applyFill="1" applyAlignment="1">
      <alignment vertical="center"/>
    </xf>
    <xf numFmtId="0" fontId="8" fillId="0" borderId="0" xfId="0" applyFont="1" applyFill="1" applyAlignment="1">
      <alignment horizontal="left" vertical="center"/>
    </xf>
    <xf numFmtId="0" fontId="2" fillId="0" borderId="0" xfId="0" applyFont="1" applyFill="1" applyAlignment="1">
      <alignment horizontal="right" vertical="center" wrapText="1"/>
    </xf>
    <xf numFmtId="0" fontId="11" fillId="0" borderId="13" xfId="0" applyFont="1" applyFill="1" applyBorder="1" applyAlignment="1">
      <alignment horizontal="center" vertical="center"/>
    </xf>
    <xf numFmtId="0" fontId="11" fillId="0" borderId="33" xfId="0" applyFont="1" applyFill="1" applyBorder="1" applyAlignment="1">
      <alignment horizontal="left" vertical="center"/>
    </xf>
    <xf numFmtId="0" fontId="11" fillId="0" borderId="19" xfId="0" applyFont="1" applyFill="1" applyBorder="1" applyAlignment="1">
      <alignment horizontal="center" vertical="center" wrapText="1"/>
    </xf>
    <xf numFmtId="0" fontId="11" fillId="0" borderId="26" xfId="0" applyFont="1" applyFill="1" applyBorder="1" applyAlignment="1">
      <alignment horizontal="center" vertical="center" wrapText="1"/>
    </xf>
    <xf numFmtId="180" fontId="11" fillId="0" borderId="5" xfId="0" applyNumberFormat="1" applyFont="1" applyFill="1" applyBorder="1" applyAlignment="1">
      <alignment vertical="center" wrapText="1"/>
    </xf>
    <xf numFmtId="180" fontId="11" fillId="0" borderId="5" xfId="0" applyNumberFormat="1" applyFont="1" applyFill="1" applyBorder="1" applyAlignment="1">
      <alignment horizontal="right" vertical="center" wrapText="1"/>
    </xf>
    <xf numFmtId="178" fontId="11" fillId="0" borderId="5" xfId="0" applyNumberFormat="1" applyFont="1" applyFill="1" applyBorder="1" applyAlignment="1">
      <alignment vertical="center" wrapText="1"/>
    </xf>
    <xf numFmtId="0" fontId="11" fillId="0" borderId="5" xfId="0" applyFont="1" applyFill="1" applyBorder="1" applyAlignment="1">
      <alignment horizontal="left" vertical="center"/>
    </xf>
    <xf numFmtId="180" fontId="2" fillId="0" borderId="5" xfId="0" applyNumberFormat="1" applyFont="1" applyFill="1" applyBorder="1" applyAlignment="1">
      <alignment vertical="center" wrapText="1"/>
    </xf>
    <xf numFmtId="3" fontId="2" fillId="0" borderId="5" xfId="0" applyNumberFormat="1" applyFont="1" applyFill="1" applyBorder="1" applyAlignment="1">
      <alignment horizontal="right" vertical="center" wrapText="1"/>
    </xf>
    <xf numFmtId="180" fontId="2" fillId="0" borderId="5" xfId="0" applyNumberFormat="1" applyFont="1" applyFill="1" applyBorder="1" applyAlignment="1">
      <alignment horizontal="right" vertical="center" wrapText="1"/>
    </xf>
    <xf numFmtId="178" fontId="2" fillId="0" borderId="5" xfId="0" applyNumberFormat="1" applyFont="1" applyFill="1" applyBorder="1" applyAlignment="1">
      <alignment vertical="center" wrapText="1"/>
    </xf>
    <xf numFmtId="0" fontId="19" fillId="0" borderId="5" xfId="0" applyFont="1" applyFill="1" applyBorder="1" applyAlignment="1">
      <alignment horizontal="left" vertical="center" indent="1"/>
    </xf>
    <xf numFmtId="0" fontId="19" fillId="0" borderId="5" xfId="0" applyFont="1" applyFill="1" applyBorder="1" applyAlignment="1">
      <alignment horizontal="left" vertical="center" wrapText="1"/>
    </xf>
    <xf numFmtId="180" fontId="19" fillId="0" borderId="5" xfId="0" applyNumberFormat="1" applyFont="1" applyFill="1" applyBorder="1" applyAlignment="1">
      <alignment vertical="center" wrapText="1"/>
    </xf>
    <xf numFmtId="180" fontId="19" fillId="0" borderId="5" xfId="0" applyNumberFormat="1" applyFont="1" applyFill="1" applyBorder="1" applyAlignment="1">
      <alignment horizontal="right" vertical="center" wrapText="1"/>
    </xf>
    <xf numFmtId="178" fontId="19" fillId="0" borderId="5" xfId="0" applyNumberFormat="1" applyFont="1" applyFill="1" applyBorder="1" applyAlignment="1">
      <alignment vertical="center" wrapText="1"/>
    </xf>
    <xf numFmtId="0" fontId="20" fillId="0" borderId="5" xfId="0" applyFont="1" applyFill="1" applyBorder="1" applyAlignment="1">
      <alignment horizontal="left" vertical="center"/>
    </xf>
    <xf numFmtId="0" fontId="20" fillId="0" borderId="5" xfId="0" applyFont="1" applyFill="1" applyBorder="1" applyAlignment="1">
      <alignment vertical="center" wrapText="1"/>
    </xf>
    <xf numFmtId="180" fontId="20" fillId="0" borderId="5" xfId="0" applyNumberFormat="1" applyFont="1" applyFill="1" applyBorder="1" applyAlignment="1">
      <alignment vertical="center" wrapText="1"/>
    </xf>
    <xf numFmtId="180" fontId="20" fillId="0" borderId="5" xfId="0" applyNumberFormat="1" applyFont="1" applyFill="1" applyBorder="1" applyAlignment="1">
      <alignment horizontal="right" vertical="center" wrapText="1"/>
    </xf>
    <xf numFmtId="178" fontId="20" fillId="0" borderId="5" xfId="0" applyNumberFormat="1" applyFont="1" applyFill="1" applyBorder="1" applyAlignment="1">
      <alignment vertical="center" wrapText="1"/>
    </xf>
    <xf numFmtId="0" fontId="20" fillId="0" borderId="5" xfId="0" applyFont="1" applyFill="1" applyBorder="1" applyAlignment="1">
      <alignment horizontal="left" vertical="center" indent="1"/>
    </xf>
    <xf numFmtId="0" fontId="10" fillId="0" borderId="5" xfId="0" applyFont="1" applyFill="1" applyBorder="1" applyAlignment="1">
      <alignment horizontal="left" vertical="center" wrapText="1" indent="1"/>
    </xf>
    <xf numFmtId="0" fontId="19" fillId="0" borderId="5" xfId="0" applyFont="1" applyFill="1" applyBorder="1" applyAlignment="1">
      <alignment horizontal="left" vertical="center" indent="2"/>
    </xf>
    <xf numFmtId="0" fontId="1" fillId="0" borderId="5" xfId="0" applyFont="1" applyFill="1" applyBorder="1" applyAlignment="1">
      <alignment horizontal="left" vertical="center" wrapText="1" indent="2"/>
    </xf>
    <xf numFmtId="0" fontId="19" fillId="0" borderId="5" xfId="0" applyFont="1" applyFill="1" applyBorder="1" applyAlignment="1">
      <alignment horizontal="left" vertical="center" wrapText="1" indent="2"/>
    </xf>
    <xf numFmtId="10" fontId="18" fillId="0" borderId="0" xfId="0" applyNumberFormat="1" applyFont="1" applyFill="1" applyAlignment="1">
      <alignment vertical="center"/>
    </xf>
    <xf numFmtId="10" fontId="33" fillId="0" borderId="0" xfId="0" applyNumberFormat="1" applyFont="1" applyFill="1" applyAlignment="1">
      <alignment vertical="center"/>
    </xf>
    <xf numFmtId="0" fontId="33" fillId="0" borderId="0" xfId="0" applyFont="1" applyFill="1" applyAlignment="1">
      <alignment vertical="center" wrapText="1"/>
    </xf>
    <xf numFmtId="0" fontId="19" fillId="0" borderId="5" xfId="0" applyFont="1" applyFill="1" applyBorder="1" applyAlignment="1">
      <alignment horizontal="left" vertical="center" indent="3"/>
    </xf>
    <xf numFmtId="0" fontId="10" fillId="0" borderId="5" xfId="0" applyFont="1" applyFill="1" applyBorder="1" applyAlignment="1">
      <alignment horizontal="left" vertical="center" indent="1"/>
    </xf>
    <xf numFmtId="0" fontId="20" fillId="0" borderId="13" xfId="0" applyFont="1" applyFill="1" applyBorder="1" applyAlignment="1">
      <alignment vertical="center"/>
    </xf>
    <xf numFmtId="0" fontId="20" fillId="0" borderId="13" xfId="0" applyFont="1" applyFill="1" applyBorder="1" applyAlignment="1">
      <alignment horizontal="distributed" vertical="center"/>
    </xf>
    <xf numFmtId="0" fontId="19" fillId="3" borderId="0" xfId="0" applyFont="1" applyFill="1" applyAlignment="1">
      <alignment vertical="center" wrapText="1"/>
    </xf>
    <xf numFmtId="0" fontId="11" fillId="0" borderId="33" xfId="0" applyFont="1" applyFill="1" applyBorder="1" applyAlignment="1">
      <alignment horizontal="center" vertical="center"/>
    </xf>
    <xf numFmtId="180" fontId="11" fillId="0" borderId="5"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2" fillId="0" borderId="5" xfId="0" applyFont="1" applyFill="1" applyBorder="1" applyAlignment="1">
      <alignment horizontal="left" vertical="center"/>
    </xf>
    <xf numFmtId="0" fontId="34" fillId="2" borderId="0" xfId="0" applyFont="1" applyFill="1" applyAlignment="1" applyProtection="1">
      <alignment vertical="center"/>
      <protection locked="0"/>
    </xf>
    <xf numFmtId="0" fontId="35" fillId="2" borderId="0" xfId="0" applyFont="1" applyFill="1" applyAlignment="1" applyProtection="1">
      <alignment vertical="center"/>
      <protection locked="0"/>
    </xf>
    <xf numFmtId="0" fontId="0" fillId="2" borderId="0" xfId="0" applyFill="1" applyAlignment="1" applyProtection="1">
      <alignment horizontal="left" vertical="center" indent="3"/>
      <protection locked="0"/>
    </xf>
    <xf numFmtId="0" fontId="0" fillId="2" borderId="0" xfId="0" applyFill="1" applyAlignment="1" applyProtection="1">
      <alignment vertical="center"/>
      <protection locked="0"/>
    </xf>
    <xf numFmtId="0" fontId="36" fillId="2" borderId="0" xfId="0" applyFont="1" applyFill="1" applyAlignment="1" applyProtection="1">
      <alignment horizontal="center" vertical="center"/>
      <protection locked="0"/>
    </xf>
    <xf numFmtId="0" fontId="36" fillId="2" borderId="0" xfId="0" applyFont="1" applyFill="1" applyAlignment="1" applyProtection="1">
      <alignment horizontal="left" vertical="center" indent="3"/>
      <protection locked="0"/>
    </xf>
    <xf numFmtId="0" fontId="37" fillId="2" borderId="0" xfId="0" applyFont="1" applyFill="1" applyAlignment="1" applyProtection="1">
      <alignment horizontal="left" vertical="center" indent="3"/>
      <protection locked="0"/>
    </xf>
    <xf numFmtId="0" fontId="37" fillId="2" borderId="0" xfId="0" applyFont="1" applyFill="1" applyAlignment="1" applyProtection="1">
      <alignment vertical="center"/>
      <protection locked="0"/>
    </xf>
    <xf numFmtId="0" fontId="0" fillId="2" borderId="0" xfId="75" applyFill="1" applyAlignment="1" applyProtection="1">
      <alignment vertical="center"/>
      <protection locked="0"/>
    </xf>
    <xf numFmtId="0" fontId="38" fillId="2" borderId="0" xfId="75" applyFont="1" applyFill="1" applyAlignment="1" applyProtection="1">
      <alignment horizontal="distributed" vertical="center" wrapText="1"/>
      <protection locked="0"/>
    </xf>
    <xf numFmtId="0" fontId="39" fillId="2" borderId="0" xfId="75" applyFont="1" applyFill="1" applyAlignment="1" applyProtection="1">
      <alignment vertical="center" wrapText="1"/>
      <protection locked="0"/>
    </xf>
    <xf numFmtId="0" fontId="40" fillId="2" borderId="0" xfId="75" applyFont="1" applyFill="1" applyAlignment="1" applyProtection="1">
      <alignment vertical="center"/>
      <protection locked="0"/>
    </xf>
    <xf numFmtId="0" fontId="41" fillId="2" borderId="0" xfId="75" applyFont="1" applyFill="1" applyAlignment="1" applyProtection="1">
      <alignment horizontal="center" vertical="center" wrapText="1"/>
      <protection locked="0"/>
    </xf>
    <xf numFmtId="0" fontId="42" fillId="2" borderId="0" xfId="75" applyFont="1" applyFill="1" applyAlignment="1" applyProtection="1">
      <alignment horizontal="center" vertical="center"/>
      <protection locked="0"/>
    </xf>
    <xf numFmtId="0" fontId="43" fillId="2" borderId="0" xfId="75" applyFont="1" applyFill="1" applyAlignment="1" applyProtection="1">
      <alignment horizontal="center" vertical="center"/>
      <protection locked="0"/>
    </xf>
    <xf numFmtId="0" fontId="44" fillId="2" borderId="0" xfId="75" applyFont="1" applyFill="1" applyAlignment="1" applyProtection="1">
      <alignment horizontal="center" vertical="center"/>
      <protection locked="0"/>
    </xf>
    <xf numFmtId="57" fontId="44" fillId="2" borderId="0" xfId="75" applyNumberFormat="1" applyFont="1" applyFill="1" applyAlignment="1" applyProtection="1">
      <alignment horizontal="center" vertical="center"/>
      <protection locked="0"/>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12" xfId="51"/>
    <cellStyle name="Normal 10" xfId="52"/>
    <cellStyle name="Normal 13" xfId="53"/>
    <cellStyle name="Normal 2" xfId="54"/>
    <cellStyle name="Normal 14" xfId="55"/>
    <cellStyle name="Normal 4" xfId="56"/>
    <cellStyle name="常规 10" xfId="57"/>
    <cellStyle name="Normal 15" xfId="58"/>
    <cellStyle name="Normal" xfId="59"/>
    <cellStyle name="Normal 5" xfId="60"/>
    <cellStyle name="常规 11" xfId="61"/>
    <cellStyle name="Normal 7" xfId="62"/>
    <cellStyle name="Normal 8" xfId="63"/>
    <cellStyle name="Normal 9" xfId="64"/>
    <cellStyle name="常规 14" xfId="65"/>
    <cellStyle name="常规 15" xfId="66"/>
    <cellStyle name="常规 20" xfId="67"/>
    <cellStyle name="常规 16" xfId="68"/>
    <cellStyle name="常规 21" xfId="69"/>
    <cellStyle name="常规 17" xfId="70"/>
    <cellStyle name="常规 22" xfId="71"/>
    <cellStyle name="常规 2" xfId="72"/>
    <cellStyle name="常规 2 2" xfId="73"/>
    <cellStyle name="常规 3" xfId="74"/>
    <cellStyle name="常规 3 2" xfId="75"/>
    <cellStyle name="常规 4" xfId="76"/>
    <cellStyle name="常规 4 2" xfId="77"/>
    <cellStyle name="常规 5" xfId="78"/>
    <cellStyle name="常规 5 8" xfId="79"/>
    <cellStyle name="常规 7" xfId="80"/>
    <cellStyle name="常规 8" xfId="81"/>
    <cellStyle name="常规_21湖北省2015年地方财政预算表（20150331报部）" xfId="82"/>
    <cellStyle name="常规_Sheet2 2" xfId="83"/>
    <cellStyle name="常规_Sheet3_1 2" xfId="84"/>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3"/>
  <sheetViews>
    <sheetView workbookViewId="0">
      <selection activeCell="B7" sqref="B7"/>
    </sheetView>
  </sheetViews>
  <sheetFormatPr defaultColWidth="8.8" defaultRowHeight="14.25" outlineLevelRow="2" outlineLevelCol="1"/>
  <cols>
    <col min="1" max="1" width="27.2" customWidth="1"/>
    <col min="2" max="2" width="20.7" customWidth="1"/>
  </cols>
  <sheetData>
    <row r="2" spans="1:2">
      <c r="A2" t="s">
        <v>0</v>
      </c>
      <c r="B2">
        <v>2024</v>
      </c>
    </row>
    <row r="3" spans="1:2">
      <c r="A3" t="s">
        <v>1</v>
      </c>
      <c r="B3">
        <v>2023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4"/>
  <sheetViews>
    <sheetView showGridLines="0" showZeros="0" view="pageBreakPreview" zoomScaleNormal="55" workbookViewId="0">
      <selection activeCell="B10" sqref="B10"/>
    </sheetView>
  </sheetViews>
  <sheetFormatPr defaultColWidth="9" defaultRowHeight="14.25" outlineLevelCol="1"/>
  <cols>
    <col min="1" max="1" width="18.5" style="595" customWidth="1"/>
    <col min="2" max="2" width="78.2" style="595" customWidth="1"/>
    <col min="3" max="16384" width="9" style="595"/>
  </cols>
  <sheetData>
    <row r="1" ht="18.75" spans="1:2">
      <c r="A1" s="596"/>
      <c r="B1" s="597"/>
    </row>
    <row r="2" ht="52.5" customHeight="1" spans="2:2">
      <c r="B2" s="598"/>
    </row>
    <row r="3" ht="178.5" customHeight="1" spans="1:2">
      <c r="A3" s="599" t="str">
        <f>"鄂州市"&amp;基础数据!B3&amp;"年预算执行情况
和"&amp;基础数据!B2&amp;"年预算表（草案）"</f>
        <v>鄂州市2023年预算执行情况
和2024年预算表（草案）</v>
      </c>
      <c r="B3" s="599"/>
    </row>
    <row r="4" ht="51.75" customHeight="1" spans="2:2">
      <c r="B4" s="600" t="s">
        <v>2</v>
      </c>
    </row>
    <row r="5" ht="33" customHeight="1" spans="2:2">
      <c r="B5" s="601"/>
    </row>
    <row r="6" ht="42" customHeight="1" spans="2:2">
      <c r="B6" s="601"/>
    </row>
    <row r="15" ht="25.5" customHeight="1"/>
    <row r="16" ht="25.5" customHeight="1"/>
    <row r="23" ht="30" customHeight="1" spans="1:2">
      <c r="A23" s="602" t="s">
        <v>3</v>
      </c>
      <c r="B23" s="602"/>
    </row>
    <row r="24" ht="30" customHeight="1" spans="1:2">
      <c r="A24" s="603">
        <v>45292</v>
      </c>
      <c r="B24" s="603"/>
    </row>
  </sheetData>
  <mergeCells count="3">
    <mergeCell ref="A3:B3"/>
    <mergeCell ref="A23:B23"/>
    <mergeCell ref="A24:B24"/>
  </mergeCells>
  <printOptions horizontalCentered="1"/>
  <pageMargins left="0.75" right="0.75" top="0.979166666666667" bottom="0.979166666666667" header="0.509027777777778" footer="0.509027777777778"/>
  <pageSetup paperSize="9" scale="83"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GridLines="0" showZeros="0" view="pageBreakPreview" zoomScaleNormal="100" topLeftCell="A5" workbookViewId="0">
      <selection activeCell="A9" sqref="$A9:$XFD9"/>
    </sheetView>
  </sheetViews>
  <sheetFormatPr defaultColWidth="9" defaultRowHeight="14.25" outlineLevelCol="1"/>
  <cols>
    <col min="1" max="1" width="16.7" style="589" customWidth="1"/>
    <col min="2" max="2" width="61.9" style="590" customWidth="1"/>
    <col min="3" max="16384" width="9" style="590"/>
  </cols>
  <sheetData>
    <row r="1" ht="31" customHeight="1"/>
    <row r="2" ht="47.25" customHeight="1" spans="1:2">
      <c r="A2" s="591" t="s">
        <v>4</v>
      </c>
      <c r="B2" s="591"/>
    </row>
    <row r="3" ht="20.1" customHeight="1" spans="1:2">
      <c r="A3" s="592"/>
      <c r="B3" s="591"/>
    </row>
    <row r="4" s="587" customFormat="1" ht="24" customHeight="1" spans="1:2">
      <c r="A4" s="593" t="s">
        <v>5</v>
      </c>
      <c r="B4" s="594" t="str">
        <f>基础数据!B2&amp;"年全市地方一般公共预算收入表"</f>
        <v>2024年全市地方一般公共预算收入表</v>
      </c>
    </row>
    <row r="5" s="587" customFormat="1" ht="24" customHeight="1" spans="1:2">
      <c r="A5" s="593" t="s">
        <v>6</v>
      </c>
      <c r="B5" s="594" t="str">
        <f>基础数据!B2&amp;"年市级一般公共预算收入表"</f>
        <v>2024年市级一般公共预算收入表</v>
      </c>
    </row>
    <row r="6" s="587" customFormat="1" ht="24" customHeight="1" spans="1:2">
      <c r="A6" s="593" t="s">
        <v>7</v>
      </c>
      <c r="B6" s="594" t="str">
        <f>基础数据!B2&amp;"年全市一般公共预算支出表"</f>
        <v>2024年全市一般公共预算支出表</v>
      </c>
    </row>
    <row r="7" s="587" customFormat="1" ht="24" customHeight="1" spans="1:2">
      <c r="A7" s="593" t="s">
        <v>8</v>
      </c>
      <c r="B7" s="594" t="str">
        <f>基础数据!B2&amp;"年市级一般公共预算支出表"</f>
        <v>2024年市级一般公共预算支出表</v>
      </c>
    </row>
    <row r="8" s="587" customFormat="1" ht="24" customHeight="1" spans="1:2">
      <c r="A8" s="593" t="s">
        <v>9</v>
      </c>
      <c r="B8" s="594" t="str">
        <f>基础数据!B2&amp;"年市本级基本支出预算表"</f>
        <v>2024年市本级基本支出预算表</v>
      </c>
    </row>
    <row r="9" s="587" customFormat="1" ht="24" customHeight="1" spans="1:2">
      <c r="A9" s="593" t="s">
        <v>10</v>
      </c>
      <c r="B9" s="594" t="s">
        <v>11</v>
      </c>
    </row>
    <row r="10" s="587" customFormat="1" ht="24" customHeight="1" spans="1:2">
      <c r="A10" s="593" t="s">
        <v>12</v>
      </c>
      <c r="B10" s="594" t="s">
        <v>13</v>
      </c>
    </row>
    <row r="11" s="587" customFormat="1" ht="24" customHeight="1" spans="1:2">
      <c r="A11" s="593" t="s">
        <v>14</v>
      </c>
      <c r="B11" s="594" t="str">
        <f>基础数据!B2&amp;"年全市政府性基金预算收入表"</f>
        <v>2024年全市政府性基金预算收入表</v>
      </c>
    </row>
    <row r="12" s="587" customFormat="1" ht="24" customHeight="1" spans="1:2">
      <c r="A12" s="593" t="s">
        <v>15</v>
      </c>
      <c r="B12" s="594" t="str">
        <f>基础数据!B2&amp;"年市级政府性基金预算收入表"</f>
        <v>2024年市级政府性基金预算收入表</v>
      </c>
    </row>
    <row r="13" s="587" customFormat="1" ht="24" customHeight="1" spans="1:2">
      <c r="A13" s="593" t="s">
        <v>16</v>
      </c>
      <c r="B13" s="594" t="str">
        <f>基础数据!B2&amp;"年全市政府性基金预算支出表"</f>
        <v>2024年全市政府性基金预算支出表</v>
      </c>
    </row>
    <row r="14" s="587" customFormat="1" ht="24" customHeight="1" spans="1:2">
      <c r="A14" s="593" t="s">
        <v>17</v>
      </c>
      <c r="B14" s="594" t="str">
        <f>基础数据!B2&amp;"年市级政府性基金预算支出表"</f>
        <v>2024年市级政府性基金预算支出表</v>
      </c>
    </row>
    <row r="15" s="587" customFormat="1" ht="24" customHeight="1" spans="1:2">
      <c r="A15" s="593" t="s">
        <v>18</v>
      </c>
      <c r="B15" s="594" t="s">
        <v>19</v>
      </c>
    </row>
    <row r="16" s="587" customFormat="1" ht="24" customHeight="1" spans="1:2">
      <c r="A16" s="593" t="s">
        <v>20</v>
      </c>
      <c r="B16" s="594" t="s">
        <v>21</v>
      </c>
    </row>
    <row r="17" s="587" customFormat="1" ht="24" customHeight="1" spans="1:2">
      <c r="A17" s="593" t="s">
        <v>22</v>
      </c>
      <c r="B17" s="594" t="str">
        <f>基础数据!B2&amp;"年全市国有资本经营收入预算表"</f>
        <v>2024年全市国有资本经营收入预算表</v>
      </c>
    </row>
    <row r="18" s="587" customFormat="1" ht="24" customHeight="1" spans="1:2">
      <c r="A18" s="593" t="s">
        <v>23</v>
      </c>
      <c r="B18" s="594" t="str">
        <f>基础数据!B2&amp;"年市级国有资本经营收入预算表"</f>
        <v>2024年市级国有资本经营收入预算表</v>
      </c>
    </row>
    <row r="19" s="588" customFormat="1" ht="24" customHeight="1" spans="1:2">
      <c r="A19" s="593" t="s">
        <v>24</v>
      </c>
      <c r="B19" s="594" t="str">
        <f>基础数据!B2&amp;"年全市国有资本经营支出预算表"</f>
        <v>2024年全市国有资本经营支出预算表</v>
      </c>
    </row>
    <row r="20" s="588" customFormat="1" ht="24" customHeight="1" spans="1:2">
      <c r="A20" s="593" t="s">
        <v>25</v>
      </c>
      <c r="B20" s="594" t="str">
        <f>基础数据!B2&amp;"年市级国有资本经营支出预算表"</f>
        <v>2024年市级国有资本经营支出预算表</v>
      </c>
    </row>
    <row r="21" s="587" customFormat="1" ht="24" hidden="1" customHeight="1" spans="1:2">
      <c r="A21" s="593"/>
      <c r="B21" s="594" t="s">
        <v>26</v>
      </c>
    </row>
    <row r="22" s="587" customFormat="1" ht="24" customHeight="1" spans="1:2">
      <c r="A22" s="593" t="s">
        <v>27</v>
      </c>
      <c r="B22" s="594" t="str">
        <f>基础数据!B2&amp;"年全市社会保险基金收支预算总表"</f>
        <v>2024年全市社会保险基金收支预算总表</v>
      </c>
    </row>
    <row r="23" ht="24" customHeight="1" spans="1:2">
      <c r="A23" s="593" t="s">
        <v>28</v>
      </c>
      <c r="B23" s="594" t="str">
        <f>基础数据!B2&amp;"市级社会保险基金收支预算总表"</f>
        <v>2024市级社会保险基金收支预算总表</v>
      </c>
    </row>
    <row r="24" ht="24" customHeight="1" spans="1:2">
      <c r="A24" s="593" t="s">
        <v>29</v>
      </c>
      <c r="B24" s="594" t="str">
        <f>基础数据!B2&amp;"市级机关事业单位基本养老保险基金收支预算表"</f>
        <v>2024市级机关事业单位基本养老保险基金收支预算表</v>
      </c>
    </row>
    <row r="25" ht="24" customHeight="1" spans="1:2">
      <c r="A25" s="593" t="s">
        <v>30</v>
      </c>
      <c r="B25" s="594" t="str">
        <f>基础数据!B2&amp;"年市级职工基本医疗保险(含生育保险)基金收支预算表"</f>
        <v>2024年市级职工基本医疗保险(含生育保险)基金收支预算表</v>
      </c>
    </row>
    <row r="26" ht="24" customHeight="1" spans="1:2">
      <c r="A26" s="593" t="s">
        <v>31</v>
      </c>
      <c r="B26" s="594" t="str">
        <f>基础数据!B2&amp;"年市级城乡居民基本医疗保险基金收支预算表"</f>
        <v>2024年市级城乡居民基本医疗保险基金收支预算表</v>
      </c>
    </row>
    <row r="27" ht="24" customHeight="1" spans="1:2">
      <c r="A27" s="593" t="s">
        <v>32</v>
      </c>
      <c r="B27" s="594" t="str">
        <f>基础数据!B2&amp;"年市级工伤保险基金收支预算表"</f>
        <v>2024年市级工伤保险基金收支预算表</v>
      </c>
    </row>
    <row r="28" ht="24" customHeight="1" spans="1:2">
      <c r="A28" s="593" t="s">
        <v>33</v>
      </c>
      <c r="B28" s="594" t="str">
        <f>基础数据!B2&amp;"年市级失业保险基金收支预算表"</f>
        <v>2024年市级失业保险基金收支预算表</v>
      </c>
    </row>
    <row r="29" ht="24" customHeight="1" spans="1:2">
      <c r="A29" s="593" t="s">
        <v>34</v>
      </c>
      <c r="B29" s="594" t="str">
        <f>基础数据!B2&amp;"年财政对社会保险基金补助情况表"</f>
        <v>2024年财政对社会保险基金补助情况表</v>
      </c>
    </row>
    <row r="30" ht="24" customHeight="1" spans="1:2">
      <c r="A30" s="593" t="s">
        <v>35</v>
      </c>
      <c r="B30" s="594" t="str">
        <f>基础数据!B2&amp;"年基本养老保险基础资料表"</f>
        <v>2024年基本养老保险基础资料表</v>
      </c>
    </row>
    <row r="31" ht="24" customHeight="1" spans="1:2">
      <c r="A31" s="593" t="s">
        <v>36</v>
      </c>
      <c r="B31" s="594" t="str">
        <f>基础数据!B2&amp;"年基本医疗保险基础资料表"</f>
        <v>2024年基本医疗保险基础资料表</v>
      </c>
    </row>
    <row r="32" ht="24" customHeight="1" spans="1:2">
      <c r="A32" s="593" t="s">
        <v>37</v>
      </c>
      <c r="B32" s="594" t="str">
        <f>基础数据!B2&amp;"年失业保险、工伤保险基础资料表"</f>
        <v>2024年失业保险、工伤保险基础资料表</v>
      </c>
    </row>
  </sheetData>
  <mergeCells count="1">
    <mergeCell ref="A2:B2"/>
  </mergeCells>
  <printOptions horizontalCentered="1"/>
  <pageMargins left="0.75" right="0.75" top="0.438888888888889" bottom="0.659027777777778" header="0.21875" footer="0.509027777777778"/>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3"/>
  <sheetViews>
    <sheetView showZeros="0" view="pageBreakPreview" zoomScale="85" zoomScaleNormal="100" workbookViewId="0">
      <pane ySplit="5" topLeftCell="A6" activePane="bottomLeft" state="frozen"/>
      <selection/>
      <selection pane="bottomLeft" activeCell="K14" sqref="K14"/>
    </sheetView>
  </sheetViews>
  <sheetFormatPr defaultColWidth="9" defaultRowHeight="13.5"/>
  <cols>
    <col min="1" max="1" width="11.7" style="506" customWidth="1"/>
    <col min="2" max="2" width="36" style="506" customWidth="1"/>
    <col min="3" max="3" width="11.2" style="504" customWidth="1"/>
    <col min="4" max="4" width="11.2" style="582" customWidth="1"/>
    <col min="5" max="5" width="11.7" style="582" customWidth="1"/>
    <col min="6" max="7" width="10.2" style="504" customWidth="1"/>
    <col min="8" max="8" width="9" style="506"/>
    <col min="9" max="9" width="12.6" style="506"/>
    <col min="10" max="16384" width="9" style="506"/>
  </cols>
  <sheetData>
    <row r="1" ht="22" customHeight="1" spans="1:7">
      <c r="A1" s="425" t="s">
        <v>5</v>
      </c>
      <c r="B1" s="425"/>
      <c r="C1" s="424"/>
      <c r="D1" s="424"/>
      <c r="E1" s="424"/>
      <c r="F1" s="424"/>
      <c r="G1" s="424"/>
    </row>
    <row r="2" s="500" customFormat="1" ht="35" customHeight="1" spans="1:7">
      <c r="A2" s="390" t="s">
        <v>38</v>
      </c>
      <c r="B2" s="390"/>
      <c r="C2" s="509"/>
      <c r="D2" s="509"/>
      <c r="E2" s="509"/>
      <c r="F2" s="509"/>
      <c r="G2" s="509"/>
    </row>
    <row r="3" ht="20" customHeight="1" spans="1:7">
      <c r="A3" s="388"/>
      <c r="B3" s="388"/>
      <c r="C3" s="424"/>
      <c r="D3" s="424"/>
      <c r="E3" s="424"/>
      <c r="F3" s="424"/>
      <c r="G3" s="547" t="s">
        <v>39</v>
      </c>
    </row>
    <row r="4" ht="35" customHeight="1" spans="1:7">
      <c r="A4" s="548" t="s">
        <v>40</v>
      </c>
      <c r="B4" s="583"/>
      <c r="C4" s="550" t="s">
        <v>41</v>
      </c>
      <c r="D4" s="550" t="s">
        <v>42</v>
      </c>
      <c r="E4" s="393" t="s">
        <v>43</v>
      </c>
      <c r="F4" s="394"/>
      <c r="G4" s="395"/>
    </row>
    <row r="5" ht="35" customHeight="1" spans="1:7">
      <c r="A5" s="481" t="s">
        <v>44</v>
      </c>
      <c r="B5" s="481" t="s">
        <v>45</v>
      </c>
      <c r="C5" s="551"/>
      <c r="D5" s="551"/>
      <c r="E5" s="280" t="s">
        <v>46</v>
      </c>
      <c r="F5" s="397" t="s">
        <v>47</v>
      </c>
      <c r="G5" s="397" t="s">
        <v>48</v>
      </c>
    </row>
    <row r="6" ht="27" customHeight="1" spans="1:7">
      <c r="A6" s="555">
        <v>101</v>
      </c>
      <c r="B6" s="311" t="s">
        <v>49</v>
      </c>
      <c r="C6" s="584">
        <v>551100</v>
      </c>
      <c r="D6" s="584">
        <v>520480</v>
      </c>
      <c r="E6" s="584">
        <v>598000</v>
      </c>
      <c r="F6" s="585">
        <v>1.08510252222827</v>
      </c>
      <c r="G6" s="585">
        <v>1.14893944051645</v>
      </c>
    </row>
    <row r="7" ht="27" customHeight="1" spans="1:7">
      <c r="A7" s="407">
        <v>10101</v>
      </c>
      <c r="B7" s="407" t="s">
        <v>50</v>
      </c>
      <c r="C7" s="556">
        <v>203190</v>
      </c>
      <c r="D7" s="556">
        <v>211638</v>
      </c>
      <c r="E7" s="556">
        <v>232000</v>
      </c>
      <c r="F7" s="559">
        <v>1.14178847384222</v>
      </c>
      <c r="G7" s="559">
        <v>1.09621145540971</v>
      </c>
    </row>
    <row r="8" ht="27" customHeight="1" spans="1:7">
      <c r="A8" s="407">
        <v>10104</v>
      </c>
      <c r="B8" s="407" t="s">
        <v>51</v>
      </c>
      <c r="C8" s="556">
        <v>65988</v>
      </c>
      <c r="D8" s="556">
        <v>48820</v>
      </c>
      <c r="E8" s="556">
        <v>68000</v>
      </c>
      <c r="F8" s="559">
        <v>1.03049039219252</v>
      </c>
      <c r="G8" s="559">
        <v>1.39287177386317</v>
      </c>
    </row>
    <row r="9" ht="27" customHeight="1" spans="1:7">
      <c r="A9" s="407">
        <v>10105</v>
      </c>
      <c r="B9" s="407" t="s">
        <v>52</v>
      </c>
      <c r="C9" s="556">
        <v>0</v>
      </c>
      <c r="D9" s="556">
        <v>0</v>
      </c>
      <c r="E9" s="556">
        <v>0</v>
      </c>
      <c r="F9" s="559"/>
      <c r="G9" s="559"/>
    </row>
    <row r="10" ht="27" customHeight="1" spans="1:7">
      <c r="A10" s="407">
        <v>10106</v>
      </c>
      <c r="B10" s="407" t="s">
        <v>53</v>
      </c>
      <c r="C10" s="556">
        <v>10773</v>
      </c>
      <c r="D10" s="556">
        <v>10626</v>
      </c>
      <c r="E10" s="556">
        <v>13000</v>
      </c>
      <c r="F10" s="559">
        <v>1.20672050496612</v>
      </c>
      <c r="G10" s="559">
        <v>1.22341426689253</v>
      </c>
    </row>
    <row r="11" ht="27" customHeight="1" spans="1:7">
      <c r="A11" s="407">
        <v>10107</v>
      </c>
      <c r="B11" s="407" t="s">
        <v>54</v>
      </c>
      <c r="C11" s="556">
        <v>4483</v>
      </c>
      <c r="D11" s="556">
        <v>3560</v>
      </c>
      <c r="E11" s="556">
        <v>3800</v>
      </c>
      <c r="F11" s="559">
        <v>0.847646665179567</v>
      </c>
      <c r="G11" s="559">
        <v>1.06741573033708</v>
      </c>
    </row>
    <row r="12" ht="27" customHeight="1" spans="1:7">
      <c r="A12" s="407">
        <v>10109</v>
      </c>
      <c r="B12" s="407" t="s">
        <v>55</v>
      </c>
      <c r="C12" s="556">
        <v>27309</v>
      </c>
      <c r="D12" s="556">
        <v>26023</v>
      </c>
      <c r="E12" s="556">
        <v>31500</v>
      </c>
      <c r="F12" s="559">
        <v>1.15346589036581</v>
      </c>
      <c r="G12" s="559">
        <v>1.210467663221</v>
      </c>
    </row>
    <row r="13" ht="27" customHeight="1" spans="1:7">
      <c r="A13" s="407">
        <v>10110</v>
      </c>
      <c r="B13" s="407" t="s">
        <v>56</v>
      </c>
      <c r="C13" s="556">
        <v>22667</v>
      </c>
      <c r="D13" s="556">
        <v>25833</v>
      </c>
      <c r="E13" s="556">
        <v>28000</v>
      </c>
      <c r="F13" s="559">
        <v>1.23527595182424</v>
      </c>
      <c r="G13" s="559">
        <v>1.08388495335424</v>
      </c>
    </row>
    <row r="14" ht="27" customHeight="1" spans="1:7">
      <c r="A14" s="407">
        <v>10111</v>
      </c>
      <c r="B14" s="407" t="s">
        <v>57</v>
      </c>
      <c r="C14" s="556">
        <v>19469</v>
      </c>
      <c r="D14" s="556">
        <v>16575</v>
      </c>
      <c r="E14" s="556">
        <v>18000</v>
      </c>
      <c r="F14" s="559">
        <v>0.924546715290975</v>
      </c>
      <c r="G14" s="559">
        <v>1.08597285067873</v>
      </c>
    </row>
    <row r="15" ht="27" customHeight="1" spans="1:7">
      <c r="A15" s="407">
        <v>10112</v>
      </c>
      <c r="B15" s="407" t="s">
        <v>58</v>
      </c>
      <c r="C15" s="556">
        <v>29373</v>
      </c>
      <c r="D15" s="556">
        <v>32024</v>
      </c>
      <c r="E15" s="556">
        <v>38000</v>
      </c>
      <c r="F15" s="559">
        <v>1.29370510332618</v>
      </c>
      <c r="G15" s="559">
        <v>1.18661004246815</v>
      </c>
    </row>
    <row r="16" ht="27" customHeight="1" spans="1:7">
      <c r="A16" s="407">
        <v>10113</v>
      </c>
      <c r="B16" s="407" t="s">
        <v>59</v>
      </c>
      <c r="C16" s="556">
        <v>47530</v>
      </c>
      <c r="D16" s="556">
        <v>40557</v>
      </c>
      <c r="E16" s="556">
        <v>48000</v>
      </c>
      <c r="F16" s="559">
        <v>1.00988849147907</v>
      </c>
      <c r="G16" s="559">
        <v>1.18351949108662</v>
      </c>
    </row>
    <row r="17" ht="27" customHeight="1" spans="1:7">
      <c r="A17" s="407">
        <v>10114</v>
      </c>
      <c r="B17" s="407" t="s">
        <v>60</v>
      </c>
      <c r="C17" s="556">
        <v>4512</v>
      </c>
      <c r="D17" s="556">
        <v>3955</v>
      </c>
      <c r="E17" s="556">
        <v>4200</v>
      </c>
      <c r="F17" s="559">
        <v>0.930851063829787</v>
      </c>
      <c r="G17" s="559">
        <v>1.06194690265487</v>
      </c>
    </row>
    <row r="18" ht="27" customHeight="1" spans="1:7">
      <c r="A18" s="407">
        <v>10118</v>
      </c>
      <c r="B18" s="407" t="s">
        <v>61</v>
      </c>
      <c r="C18" s="556">
        <v>56251</v>
      </c>
      <c r="D18" s="556">
        <v>47372</v>
      </c>
      <c r="E18" s="556">
        <v>55200</v>
      </c>
      <c r="F18" s="559">
        <v>0.981315887717552</v>
      </c>
      <c r="G18" s="559">
        <v>1.16524529257789</v>
      </c>
    </row>
    <row r="19" ht="27" customHeight="1" spans="1:7">
      <c r="A19" s="407">
        <v>10119</v>
      </c>
      <c r="B19" s="407" t="s">
        <v>62</v>
      </c>
      <c r="C19" s="556">
        <v>56280</v>
      </c>
      <c r="D19" s="556">
        <v>51435</v>
      </c>
      <c r="E19" s="556">
        <v>56000</v>
      </c>
      <c r="F19" s="559">
        <v>0.995024875621891</v>
      </c>
      <c r="G19" s="559">
        <v>1.08875279478954</v>
      </c>
    </row>
    <row r="20" ht="27" customHeight="1" spans="1:7">
      <c r="A20" s="407">
        <v>10120</v>
      </c>
      <c r="B20" s="407" t="s">
        <v>63</v>
      </c>
      <c r="C20" s="556">
        <v>0</v>
      </c>
      <c r="D20" s="556">
        <v>0</v>
      </c>
      <c r="E20" s="556">
        <v>0</v>
      </c>
      <c r="F20" s="559"/>
      <c r="G20" s="559"/>
    </row>
    <row r="21" ht="27" customHeight="1" spans="1:7">
      <c r="A21" s="407">
        <v>10121</v>
      </c>
      <c r="B21" s="407" t="s">
        <v>64</v>
      </c>
      <c r="C21" s="556">
        <v>3275</v>
      </c>
      <c r="D21" s="556">
        <v>2024</v>
      </c>
      <c r="E21" s="556">
        <v>2300</v>
      </c>
      <c r="F21" s="559">
        <v>0.702290076335878</v>
      </c>
      <c r="G21" s="559">
        <v>1.13636363636364</v>
      </c>
    </row>
    <row r="22" ht="27" customHeight="1" spans="1:7">
      <c r="A22" s="407">
        <v>10199</v>
      </c>
      <c r="B22" s="407" t="s">
        <v>65</v>
      </c>
      <c r="C22" s="556">
        <v>0</v>
      </c>
      <c r="D22" s="556">
        <v>38</v>
      </c>
      <c r="E22" s="556"/>
      <c r="F22" s="559"/>
      <c r="G22" s="559"/>
    </row>
    <row r="23" ht="27" customHeight="1" spans="1:9">
      <c r="A23" s="555">
        <v>103</v>
      </c>
      <c r="B23" s="311" t="s">
        <v>66</v>
      </c>
      <c r="C23" s="552">
        <v>291400</v>
      </c>
      <c r="D23" s="584">
        <v>381489</v>
      </c>
      <c r="E23" s="552">
        <v>402100</v>
      </c>
      <c r="F23" s="554">
        <v>1.37989018531229</v>
      </c>
      <c r="G23" s="554">
        <v>1.0540277701323</v>
      </c>
      <c r="I23" s="545"/>
    </row>
    <row r="24" ht="27" customHeight="1" spans="1:7">
      <c r="A24" s="407">
        <v>10302</v>
      </c>
      <c r="B24" s="407" t="s">
        <v>67</v>
      </c>
      <c r="C24" s="556">
        <v>105548</v>
      </c>
      <c r="D24" s="556">
        <v>173564</v>
      </c>
      <c r="E24" s="556">
        <v>178000</v>
      </c>
      <c r="F24" s="559">
        <v>1.68643650282336</v>
      </c>
      <c r="G24" s="559">
        <v>1.02555829549907</v>
      </c>
    </row>
    <row r="25" ht="27" customHeight="1" spans="1:7">
      <c r="A25" s="407">
        <v>10304</v>
      </c>
      <c r="B25" s="407" t="s">
        <v>68</v>
      </c>
      <c r="C25" s="556">
        <v>18925</v>
      </c>
      <c r="D25" s="556">
        <v>37104</v>
      </c>
      <c r="E25" s="556">
        <v>36000</v>
      </c>
      <c r="F25" s="559">
        <v>1.90224570673712</v>
      </c>
      <c r="G25" s="559">
        <v>0.970245795601552</v>
      </c>
    </row>
    <row r="26" ht="27" customHeight="1" spans="1:7">
      <c r="A26" s="407">
        <v>10305</v>
      </c>
      <c r="B26" s="407" t="s">
        <v>69</v>
      </c>
      <c r="C26" s="556">
        <v>57567</v>
      </c>
      <c r="D26" s="556">
        <v>40608</v>
      </c>
      <c r="E26" s="556">
        <v>42000</v>
      </c>
      <c r="F26" s="559">
        <v>0.729584657876909</v>
      </c>
      <c r="G26" s="559">
        <v>1.03427895981087</v>
      </c>
    </row>
    <row r="27" ht="27" customHeight="1" spans="1:7">
      <c r="A27" s="407">
        <v>10306</v>
      </c>
      <c r="B27" s="407" t="s">
        <v>70</v>
      </c>
      <c r="C27" s="556">
        <v>0</v>
      </c>
      <c r="D27" s="556">
        <v>0</v>
      </c>
      <c r="E27" s="556"/>
      <c r="F27" s="559"/>
      <c r="G27" s="559"/>
    </row>
    <row r="28" ht="27" customHeight="1" spans="1:7">
      <c r="A28" s="407">
        <v>10307</v>
      </c>
      <c r="B28" s="407" t="s">
        <v>71</v>
      </c>
      <c r="C28" s="556">
        <v>95416</v>
      </c>
      <c r="D28" s="556">
        <v>90356</v>
      </c>
      <c r="E28" s="556">
        <v>105400</v>
      </c>
      <c r="F28" s="559">
        <v>1.10463653894525</v>
      </c>
      <c r="G28" s="559">
        <v>1.16649696755058</v>
      </c>
    </row>
    <row r="29" ht="27" customHeight="1" spans="1:7">
      <c r="A29" s="407">
        <v>10308</v>
      </c>
      <c r="B29" s="407" t="s">
        <v>72</v>
      </c>
      <c r="C29" s="556">
        <v>21</v>
      </c>
      <c r="D29" s="556">
        <v>1046</v>
      </c>
      <c r="E29" s="556"/>
      <c r="F29" s="559">
        <v>0</v>
      </c>
      <c r="G29" s="559">
        <v>0</v>
      </c>
    </row>
    <row r="30" s="544" customFormat="1" ht="27" customHeight="1" spans="1:7">
      <c r="A30" s="407">
        <v>10309</v>
      </c>
      <c r="B30" s="407" t="s">
        <v>73</v>
      </c>
      <c r="C30" s="556">
        <v>4613</v>
      </c>
      <c r="D30" s="556">
        <v>3864</v>
      </c>
      <c r="E30" s="556">
        <v>3900</v>
      </c>
      <c r="F30" s="559">
        <v>0.845436809017993</v>
      </c>
      <c r="G30" s="559">
        <v>1.00931677018634</v>
      </c>
    </row>
    <row r="31" s="544" customFormat="1" ht="27" customHeight="1" spans="1:7">
      <c r="A31" s="407">
        <v>10399</v>
      </c>
      <c r="B31" s="407" t="s">
        <v>74</v>
      </c>
      <c r="C31" s="556">
        <v>9310</v>
      </c>
      <c r="D31" s="556">
        <v>34947</v>
      </c>
      <c r="E31" s="556">
        <v>36800</v>
      </c>
      <c r="F31" s="559">
        <v>3.95273899033298</v>
      </c>
      <c r="G31" s="559">
        <v>1.05302314934043</v>
      </c>
    </row>
    <row r="32" s="544" customFormat="1" ht="27" customHeight="1" spans="1:7">
      <c r="A32" s="586"/>
      <c r="B32" s="412" t="s">
        <v>2</v>
      </c>
      <c r="C32" s="556"/>
      <c r="D32" s="556"/>
      <c r="E32" s="556"/>
      <c r="F32" s="559"/>
      <c r="G32" s="559"/>
    </row>
    <row r="33" ht="27" customHeight="1" spans="1:7">
      <c r="A33" s="311"/>
      <c r="B33" s="411" t="s">
        <v>75</v>
      </c>
      <c r="C33" s="552">
        <v>842500</v>
      </c>
      <c r="D33" s="552">
        <v>901969</v>
      </c>
      <c r="E33" s="552">
        <v>1000100</v>
      </c>
      <c r="F33" s="554">
        <v>1.18706231454006</v>
      </c>
      <c r="G33" s="554">
        <v>1.10879642204998</v>
      </c>
    </row>
  </sheetData>
  <sheetProtection autoFilter="0" pivotTables="0"/>
  <mergeCells count="5">
    <mergeCell ref="A2:G2"/>
    <mergeCell ref="A4:B4"/>
    <mergeCell ref="E4:G4"/>
    <mergeCell ref="C4:C5"/>
    <mergeCell ref="D4:D5"/>
  </mergeCells>
  <pageMargins left="0.700694444444445" right="0.700694444444445" top="0.751388888888889" bottom="0.751388888888889" header="0.298611111111111" footer="0.298611111111111"/>
  <pageSetup paperSize="9" scale="6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125"/>
  <sheetViews>
    <sheetView showGridLines="0" showZeros="0" view="pageBreakPreview" zoomScale="85" zoomScaleNormal="100" workbookViewId="0">
      <pane ySplit="5" topLeftCell="A90" activePane="bottomLeft" state="frozen"/>
      <selection/>
      <selection pane="bottomLeft" activeCell="E114" sqref="E114"/>
    </sheetView>
  </sheetViews>
  <sheetFormatPr defaultColWidth="9" defaultRowHeight="14.25"/>
  <cols>
    <col min="1" max="1" width="16.9" style="506" customWidth="1"/>
    <col min="2" max="2" width="40" style="532" customWidth="1"/>
    <col min="3" max="3" width="10.7" style="504" customWidth="1"/>
    <col min="4" max="4" width="10.9" style="504" customWidth="1"/>
    <col min="5" max="5" width="11.7" style="504" customWidth="1"/>
    <col min="6" max="7" width="11" style="504" customWidth="1"/>
    <col min="8" max="8" width="25.3083333333333" style="506" customWidth="1"/>
    <col min="9" max="9" width="12.6" style="545"/>
    <col min="10" max="16381" width="9" style="506"/>
  </cols>
  <sheetData>
    <row r="1" ht="18" customHeight="1" spans="1:7">
      <c r="A1" s="425" t="str">
        <f>目录!A5</f>
        <v>表2</v>
      </c>
      <c r="B1" s="425"/>
      <c r="C1" s="424"/>
      <c r="D1" s="424"/>
      <c r="E1" s="424"/>
      <c r="F1" s="424"/>
      <c r="G1" s="424"/>
    </row>
    <row r="2" s="500" customFormat="1" ht="22.5" spans="1:9">
      <c r="A2" s="390" t="str">
        <f>目录!B5</f>
        <v>2024年市级一般公共预算收入表</v>
      </c>
      <c r="B2" s="546"/>
      <c r="C2" s="509"/>
      <c r="D2" s="509"/>
      <c r="E2" s="509"/>
      <c r="F2" s="509"/>
      <c r="G2" s="509"/>
      <c r="I2" s="575"/>
    </row>
    <row r="3" ht="20.25" customHeight="1" spans="1:7">
      <c r="A3" s="388"/>
      <c r="B3" s="534"/>
      <c r="C3" s="424"/>
      <c r="D3" s="424"/>
      <c r="E3" s="424"/>
      <c r="F3" s="424"/>
      <c r="G3" s="547" t="s">
        <v>39</v>
      </c>
    </row>
    <row r="4" ht="31.5" customHeight="1" spans="1:7">
      <c r="A4" s="548" t="s">
        <v>40</v>
      </c>
      <c r="B4" s="549"/>
      <c r="C4" s="550" t="s">
        <v>41</v>
      </c>
      <c r="D4" s="550" t="s">
        <v>42</v>
      </c>
      <c r="E4" s="393" t="s">
        <v>43</v>
      </c>
      <c r="F4" s="394"/>
      <c r="G4" s="395"/>
    </row>
    <row r="5" ht="33.9" customHeight="1" spans="1:7">
      <c r="A5" s="481" t="s">
        <v>44</v>
      </c>
      <c r="B5" s="481" t="s">
        <v>45</v>
      </c>
      <c r="C5" s="551"/>
      <c r="D5" s="551"/>
      <c r="E5" s="280" t="s">
        <v>46</v>
      </c>
      <c r="F5" s="397" t="s">
        <v>47</v>
      </c>
      <c r="G5" s="397" t="s">
        <v>48</v>
      </c>
    </row>
    <row r="6" ht="22.05" customHeight="1" spans="1:7">
      <c r="A6" s="311"/>
      <c r="B6" s="536" t="s">
        <v>76</v>
      </c>
      <c r="C6" s="552">
        <f>SUM(C7,C24)</f>
        <v>311300</v>
      </c>
      <c r="D6" s="553">
        <f>SUM(D7,D24)</f>
        <v>328523</v>
      </c>
      <c r="E6" s="553">
        <f>SUM(E7,E24)</f>
        <v>355000</v>
      </c>
      <c r="F6" s="554">
        <f>IF(C6&gt;0,E6/C6,0)</f>
        <v>1.1403790555734</v>
      </c>
      <c r="G6" s="554">
        <f>IF(D6&gt;0,E6/D6,0)</f>
        <v>1.0805940527756</v>
      </c>
    </row>
    <row r="7" ht="20.1" customHeight="1" spans="1:7">
      <c r="A7" s="555">
        <v>101</v>
      </c>
      <c r="B7" s="513" t="s">
        <v>77</v>
      </c>
      <c r="C7" s="552">
        <f>SUM(C8:C23)</f>
        <v>86900</v>
      </c>
      <c r="D7" s="552">
        <f>SUM(D8:D23)</f>
        <v>72716</v>
      </c>
      <c r="E7" s="553">
        <f>SUM(E8:E23)</f>
        <v>88000</v>
      </c>
      <c r="F7" s="554">
        <f>IF(C7&gt;0,E7/C7,0)</f>
        <v>1.0126582278481</v>
      </c>
      <c r="G7" s="554">
        <f>IF(D7&gt;0,E7/D7,0)</f>
        <v>1.21018757907476</v>
      </c>
    </row>
    <row r="8" ht="20.1" customHeight="1" outlineLevel="1" spans="1:7">
      <c r="A8" s="407">
        <v>10101</v>
      </c>
      <c r="B8" s="422" t="s">
        <v>78</v>
      </c>
      <c r="C8" s="556">
        <v>36750</v>
      </c>
      <c r="D8" s="557">
        <v>35040</v>
      </c>
      <c r="E8" s="558">
        <v>41500</v>
      </c>
      <c r="F8" s="559">
        <f>IF(C8&gt;0,E8/C8,0)</f>
        <v>1.12925170068027</v>
      </c>
      <c r="G8" s="559">
        <f>IF(D8&gt;0,E8/D8,0)</f>
        <v>1.18436073059361</v>
      </c>
    </row>
    <row r="9" ht="20.1" customHeight="1" outlineLevel="1" spans="1:7">
      <c r="A9" s="407">
        <v>10104</v>
      </c>
      <c r="B9" s="422" t="s">
        <v>79</v>
      </c>
      <c r="C9" s="556">
        <v>9833</v>
      </c>
      <c r="D9" s="557">
        <v>4864</v>
      </c>
      <c r="E9" s="558">
        <v>7400</v>
      </c>
      <c r="F9" s="559">
        <f t="shared" ref="F9:F34" si="0">IF(C9&gt;0,E9/C9,0)</f>
        <v>0.752567883657073</v>
      </c>
      <c r="G9" s="559">
        <f t="shared" ref="G9:G34" si="1">IF(D9&gt;0,E9/D9,0)</f>
        <v>1.52138157894737</v>
      </c>
    </row>
    <row r="10" ht="20.1" customHeight="1" outlineLevel="1" spans="1:7">
      <c r="A10" s="407">
        <v>10105</v>
      </c>
      <c r="B10" s="422" t="s">
        <v>80</v>
      </c>
      <c r="C10" s="556">
        <v>0</v>
      </c>
      <c r="D10" s="557"/>
      <c r="E10" s="558"/>
      <c r="F10" s="559">
        <f t="shared" si="0"/>
        <v>0</v>
      </c>
      <c r="G10" s="559">
        <f t="shared" si="1"/>
        <v>0</v>
      </c>
    </row>
    <row r="11" ht="20.1" customHeight="1" outlineLevel="1" spans="1:7">
      <c r="A11" s="407">
        <v>10106</v>
      </c>
      <c r="B11" s="422" t="s">
        <v>81</v>
      </c>
      <c r="C11" s="556">
        <v>2002</v>
      </c>
      <c r="D11" s="557">
        <v>2761</v>
      </c>
      <c r="E11" s="558">
        <v>3300</v>
      </c>
      <c r="F11" s="559">
        <f t="shared" si="0"/>
        <v>1.64835164835165</v>
      </c>
      <c r="G11" s="559">
        <f t="shared" si="1"/>
        <v>1.19521912350598</v>
      </c>
    </row>
    <row r="12" ht="20.1" customHeight="1" outlineLevel="1" spans="1:7">
      <c r="A12" s="407">
        <v>10107</v>
      </c>
      <c r="B12" s="422" t="s">
        <v>82</v>
      </c>
      <c r="C12" s="556">
        <v>2991</v>
      </c>
      <c r="D12" s="557">
        <v>2667</v>
      </c>
      <c r="E12" s="558">
        <v>3000</v>
      </c>
      <c r="F12" s="559">
        <f t="shared" si="0"/>
        <v>1.00300902708124</v>
      </c>
      <c r="G12" s="559">
        <f t="shared" si="1"/>
        <v>1.12485939257593</v>
      </c>
    </row>
    <row r="13" ht="22.05" customHeight="1" outlineLevel="1" spans="1:7">
      <c r="A13" s="407">
        <v>10109</v>
      </c>
      <c r="B13" s="422" t="s">
        <v>83</v>
      </c>
      <c r="C13" s="556">
        <v>7356</v>
      </c>
      <c r="D13" s="557">
        <v>5473</v>
      </c>
      <c r="E13" s="558">
        <v>6900</v>
      </c>
      <c r="F13" s="559">
        <f t="shared" si="0"/>
        <v>0.938009787928222</v>
      </c>
      <c r="G13" s="559">
        <f t="shared" si="1"/>
        <v>1.26073451489128</v>
      </c>
    </row>
    <row r="14" ht="22.05" customHeight="1" outlineLevel="1" spans="1:7">
      <c r="A14" s="407">
        <v>10110</v>
      </c>
      <c r="B14" s="422" t="s">
        <v>84</v>
      </c>
      <c r="C14" s="556">
        <v>7073</v>
      </c>
      <c r="D14" s="557">
        <v>7172</v>
      </c>
      <c r="E14" s="558">
        <v>7500</v>
      </c>
      <c r="F14" s="559">
        <f t="shared" si="0"/>
        <v>1.06037042273434</v>
      </c>
      <c r="G14" s="559">
        <f t="shared" si="1"/>
        <v>1.0457334076966</v>
      </c>
    </row>
    <row r="15" ht="22.05" customHeight="1" outlineLevel="1" spans="1:7">
      <c r="A15" s="407">
        <v>10111</v>
      </c>
      <c r="B15" s="422" t="s">
        <v>85</v>
      </c>
      <c r="C15" s="556">
        <v>6311</v>
      </c>
      <c r="D15" s="557">
        <v>4252</v>
      </c>
      <c r="E15" s="558">
        <v>6100</v>
      </c>
      <c r="F15" s="559">
        <f t="shared" si="0"/>
        <v>0.966566312787197</v>
      </c>
      <c r="G15" s="559">
        <f t="shared" si="1"/>
        <v>1.4346190028222</v>
      </c>
    </row>
    <row r="16" ht="22.05" customHeight="1" outlineLevel="1" spans="1:7">
      <c r="A16" s="407">
        <v>10112</v>
      </c>
      <c r="B16" s="422" t="s">
        <v>86</v>
      </c>
      <c r="C16" s="556">
        <v>3106</v>
      </c>
      <c r="D16" s="557">
        <v>4375</v>
      </c>
      <c r="E16" s="558">
        <v>4800</v>
      </c>
      <c r="F16" s="559">
        <f t="shared" si="0"/>
        <v>1.54539600772698</v>
      </c>
      <c r="G16" s="559">
        <f t="shared" si="1"/>
        <v>1.09714285714286</v>
      </c>
    </row>
    <row r="17" ht="22.05" customHeight="1" outlineLevel="1" spans="1:7">
      <c r="A17" s="407">
        <v>10113</v>
      </c>
      <c r="B17" s="422" t="s">
        <v>87</v>
      </c>
      <c r="C17" s="556">
        <v>3073</v>
      </c>
      <c r="D17" s="557">
        <v>464</v>
      </c>
      <c r="E17" s="558">
        <v>600</v>
      </c>
      <c r="F17" s="559">
        <f t="shared" si="0"/>
        <v>0.195248942401562</v>
      </c>
      <c r="G17" s="559">
        <f t="shared" si="1"/>
        <v>1.29310344827586</v>
      </c>
    </row>
    <row r="18" ht="22.05" customHeight="1" outlineLevel="1" spans="1:7">
      <c r="A18" s="407">
        <v>10114</v>
      </c>
      <c r="B18" s="422" t="s">
        <v>88</v>
      </c>
      <c r="C18" s="556">
        <v>4318</v>
      </c>
      <c r="D18" s="557">
        <v>3798</v>
      </c>
      <c r="E18" s="558">
        <v>4300</v>
      </c>
      <c r="F18" s="559">
        <f t="shared" si="0"/>
        <v>0.995831403427513</v>
      </c>
      <c r="G18" s="559">
        <f t="shared" si="1"/>
        <v>1.13217482885729</v>
      </c>
    </row>
    <row r="19" ht="22.05" customHeight="1" outlineLevel="1" spans="1:7">
      <c r="A19" s="407">
        <v>10118</v>
      </c>
      <c r="B19" s="422" t="s">
        <v>89</v>
      </c>
      <c r="C19" s="556">
        <v>71</v>
      </c>
      <c r="D19" s="557">
        <v>33</v>
      </c>
      <c r="E19" s="558">
        <v>50</v>
      </c>
      <c r="F19" s="559">
        <f t="shared" si="0"/>
        <v>0.704225352112676</v>
      </c>
      <c r="G19" s="559">
        <f t="shared" si="1"/>
        <v>1.51515151515152</v>
      </c>
    </row>
    <row r="20" ht="22.05" customHeight="1" outlineLevel="1" spans="1:7">
      <c r="A20" s="407">
        <v>10119</v>
      </c>
      <c r="B20" s="422" t="s">
        <v>90</v>
      </c>
      <c r="C20" s="556">
        <v>1194</v>
      </c>
      <c r="D20" s="557">
        <v>64</v>
      </c>
      <c r="E20" s="558">
        <v>350</v>
      </c>
      <c r="F20" s="559">
        <f t="shared" si="0"/>
        <v>0.293132328308208</v>
      </c>
      <c r="G20" s="559">
        <f t="shared" si="1"/>
        <v>5.46875</v>
      </c>
    </row>
    <row r="21" ht="22.05" customHeight="1" outlineLevel="1" spans="1:7">
      <c r="A21" s="407">
        <v>10120</v>
      </c>
      <c r="B21" s="422" t="s">
        <v>91</v>
      </c>
      <c r="C21" s="556">
        <v>0</v>
      </c>
      <c r="D21" s="557"/>
      <c r="E21" s="558"/>
      <c r="F21" s="559">
        <f t="shared" si="0"/>
        <v>0</v>
      </c>
      <c r="G21" s="559">
        <f t="shared" si="1"/>
        <v>0</v>
      </c>
    </row>
    <row r="22" ht="22.05" customHeight="1" outlineLevel="1" spans="1:7">
      <c r="A22" s="407">
        <v>10121</v>
      </c>
      <c r="B22" s="422" t="s">
        <v>92</v>
      </c>
      <c r="C22" s="556">
        <v>2822</v>
      </c>
      <c r="D22" s="557">
        <v>1753</v>
      </c>
      <c r="E22" s="558">
        <v>2200</v>
      </c>
      <c r="F22" s="559">
        <f t="shared" si="0"/>
        <v>0.779588944011339</v>
      </c>
      <c r="G22" s="559">
        <f t="shared" si="1"/>
        <v>1.25499144324016</v>
      </c>
    </row>
    <row r="23" ht="22.05" customHeight="1" outlineLevel="1" spans="1:7">
      <c r="A23" s="407">
        <v>10199</v>
      </c>
      <c r="B23" s="422" t="s">
        <v>93</v>
      </c>
      <c r="C23" s="556"/>
      <c r="D23" s="557">
        <v>0</v>
      </c>
      <c r="E23" s="558"/>
      <c r="F23" s="559">
        <f t="shared" si="0"/>
        <v>0</v>
      </c>
      <c r="G23" s="559">
        <f t="shared" si="1"/>
        <v>0</v>
      </c>
    </row>
    <row r="24" ht="22.05" customHeight="1" spans="1:7">
      <c r="A24" s="555">
        <v>103</v>
      </c>
      <c r="B24" s="513" t="s">
        <v>94</v>
      </c>
      <c r="C24" s="552">
        <f>SUM(C25:C32)</f>
        <v>224400</v>
      </c>
      <c r="D24" s="553">
        <f>SUM(D25:D32)</f>
        <v>255807</v>
      </c>
      <c r="E24" s="553">
        <f>SUM(E25:E32)</f>
        <v>267000</v>
      </c>
      <c r="F24" s="554">
        <f t="shared" si="0"/>
        <v>1.18983957219251</v>
      </c>
      <c r="G24" s="554">
        <f t="shared" si="1"/>
        <v>1.04375564390341</v>
      </c>
    </row>
    <row r="25" ht="22.05" customHeight="1" outlineLevel="1" spans="1:7">
      <c r="A25" s="407">
        <v>10302</v>
      </c>
      <c r="B25" s="422" t="s">
        <v>95</v>
      </c>
      <c r="C25" s="556">
        <v>68248</v>
      </c>
      <c r="D25" s="557">
        <v>120325</v>
      </c>
      <c r="E25" s="558">
        <v>112000</v>
      </c>
      <c r="F25" s="559">
        <f t="shared" si="0"/>
        <v>1.64107373109835</v>
      </c>
      <c r="G25" s="559">
        <f t="shared" si="1"/>
        <v>0.930812383129026</v>
      </c>
    </row>
    <row r="26" ht="22.05" customHeight="1" outlineLevel="1" spans="1:7">
      <c r="A26" s="407">
        <v>10304</v>
      </c>
      <c r="B26" s="422" t="s">
        <v>96</v>
      </c>
      <c r="C26" s="556">
        <v>14135</v>
      </c>
      <c r="D26" s="557">
        <v>23989</v>
      </c>
      <c r="E26" s="558">
        <v>24000</v>
      </c>
      <c r="F26" s="559">
        <f t="shared" si="0"/>
        <v>1.69791298195967</v>
      </c>
      <c r="G26" s="559">
        <f t="shared" si="1"/>
        <v>1.0004585434991</v>
      </c>
    </row>
    <row r="27" ht="22.05" customHeight="1" outlineLevel="1" spans="1:7">
      <c r="A27" s="407">
        <v>10305</v>
      </c>
      <c r="B27" s="422" t="s">
        <v>97</v>
      </c>
      <c r="C27" s="556">
        <v>54247</v>
      </c>
      <c r="D27" s="557">
        <v>27442</v>
      </c>
      <c r="E27" s="558">
        <v>28000</v>
      </c>
      <c r="F27" s="559">
        <f t="shared" si="0"/>
        <v>0.516157575534131</v>
      </c>
      <c r="G27" s="559">
        <f t="shared" si="1"/>
        <v>1.02033379491291</v>
      </c>
    </row>
    <row r="28" ht="22.05" customHeight="1" outlineLevel="1" spans="1:7">
      <c r="A28" s="407">
        <v>10306</v>
      </c>
      <c r="B28" s="422" t="s">
        <v>98</v>
      </c>
      <c r="C28" s="556">
        <v>0</v>
      </c>
      <c r="D28" s="557"/>
      <c r="E28" s="558"/>
      <c r="F28" s="559">
        <f t="shared" si="0"/>
        <v>0</v>
      </c>
      <c r="G28" s="559">
        <f t="shared" si="1"/>
        <v>0</v>
      </c>
    </row>
    <row r="29" ht="22.05" customHeight="1" outlineLevel="1" spans="1:7">
      <c r="A29" s="407">
        <v>10307</v>
      </c>
      <c r="B29" s="422" t="s">
        <v>99</v>
      </c>
      <c r="C29" s="556">
        <v>76766</v>
      </c>
      <c r="D29" s="557">
        <v>53174</v>
      </c>
      <c r="E29" s="558">
        <v>76500</v>
      </c>
      <c r="F29" s="559">
        <f t="shared" si="0"/>
        <v>0.996534924315452</v>
      </c>
      <c r="G29" s="559">
        <f t="shared" si="1"/>
        <v>1.43867303569414</v>
      </c>
    </row>
    <row r="30" ht="22.05" customHeight="1" outlineLevel="1" spans="1:7">
      <c r="A30" s="407">
        <v>10308</v>
      </c>
      <c r="B30" s="422" t="s">
        <v>100</v>
      </c>
      <c r="C30" s="556">
        <v>21</v>
      </c>
      <c r="D30" s="557">
        <v>1025</v>
      </c>
      <c r="E30" s="558"/>
      <c r="F30" s="559">
        <f t="shared" si="0"/>
        <v>0</v>
      </c>
      <c r="G30" s="559">
        <f t="shared" si="1"/>
        <v>0</v>
      </c>
    </row>
    <row r="31" s="544" customFormat="1" ht="22.05" customHeight="1" outlineLevel="1" spans="1:9">
      <c r="A31" s="407">
        <v>10309</v>
      </c>
      <c r="B31" s="422" t="s">
        <v>101</v>
      </c>
      <c r="C31" s="556">
        <v>4523</v>
      </c>
      <c r="D31" s="557">
        <v>3795</v>
      </c>
      <c r="E31" s="558">
        <v>4500</v>
      </c>
      <c r="F31" s="559">
        <f t="shared" si="0"/>
        <v>0.994914879504753</v>
      </c>
      <c r="G31" s="559">
        <f t="shared" si="1"/>
        <v>1.18577075098814</v>
      </c>
      <c r="I31" s="576"/>
    </row>
    <row r="32" s="544" customFormat="1" ht="22.05" customHeight="1" outlineLevel="1" spans="1:9">
      <c r="A32" s="407">
        <v>10399</v>
      </c>
      <c r="B32" s="422" t="s">
        <v>102</v>
      </c>
      <c r="C32" s="556">
        <v>6460</v>
      </c>
      <c r="D32" s="557">
        <v>26057</v>
      </c>
      <c r="E32" s="558">
        <v>22000</v>
      </c>
      <c r="F32" s="559">
        <f t="shared" si="0"/>
        <v>3.40557275541796</v>
      </c>
      <c r="G32" s="559">
        <f t="shared" si="1"/>
        <v>0.844302874467514</v>
      </c>
      <c r="I32" s="576"/>
    </row>
    <row r="33" s="544" customFormat="1" ht="22.05" customHeight="1" spans="1:9">
      <c r="A33" s="560"/>
      <c r="B33" s="561"/>
      <c r="C33" s="562"/>
      <c r="D33" s="563"/>
      <c r="E33" s="563"/>
      <c r="F33" s="564"/>
      <c r="G33" s="564"/>
      <c r="I33" s="576"/>
    </row>
    <row r="34" s="544" customFormat="1" ht="22.05" customHeight="1" spans="1:9">
      <c r="A34" s="565">
        <v>110</v>
      </c>
      <c r="B34" s="566" t="s">
        <v>103</v>
      </c>
      <c r="C34" s="567">
        <f>SUM(C35,C42,C81,C103,C106,C107,C112,C118,C119)</f>
        <v>1295387</v>
      </c>
      <c r="D34" s="568">
        <f>SUM(D35,D42,D81,D103,D106,D107,D112,D118,D119)</f>
        <v>1356726</v>
      </c>
      <c r="E34" s="568">
        <f>SUM(E35,E42,E81,E103,E106,E107,E112,E118,E119)</f>
        <v>1101273.6829</v>
      </c>
      <c r="F34" s="569">
        <f t="shared" ref="F34:F43" si="2">IF(C34&gt;0,E34/C34,0)</f>
        <v>0.850150327971487</v>
      </c>
      <c r="G34" s="569">
        <f t="shared" ref="G34:G43" si="3">IF(D34&gt;0,E34/D34,0)</f>
        <v>0.811714143386358</v>
      </c>
      <c r="I34" s="576"/>
    </row>
    <row r="35" s="544" customFormat="1" ht="22.05" customHeight="1" spans="1:9">
      <c r="A35" s="570">
        <v>11001</v>
      </c>
      <c r="B35" s="571" t="s">
        <v>104</v>
      </c>
      <c r="C35" s="567">
        <f>SUM(C36:C41)</f>
        <v>39575</v>
      </c>
      <c r="D35" s="568">
        <f>SUM(D36:D41)</f>
        <v>39575</v>
      </c>
      <c r="E35" s="568">
        <f>SUM(E36:E41)</f>
        <v>39575</v>
      </c>
      <c r="F35" s="569">
        <f t="shared" si="2"/>
        <v>1</v>
      </c>
      <c r="G35" s="569">
        <f t="shared" si="3"/>
        <v>1</v>
      </c>
      <c r="I35" s="576"/>
    </row>
    <row r="36" s="544" customFormat="1" ht="22.05" customHeight="1" outlineLevel="1" spans="1:9">
      <c r="A36" s="572">
        <v>1100102</v>
      </c>
      <c r="B36" s="573" t="s">
        <v>105</v>
      </c>
      <c r="C36" s="562"/>
      <c r="D36" s="563"/>
      <c r="E36" s="563"/>
      <c r="F36" s="564">
        <f t="shared" si="2"/>
        <v>0</v>
      </c>
      <c r="G36" s="564">
        <f t="shared" si="3"/>
        <v>0</v>
      </c>
      <c r="I36" s="576"/>
    </row>
    <row r="37" s="544" customFormat="1" ht="22.05" customHeight="1" outlineLevel="1" spans="1:9">
      <c r="A37" s="572">
        <v>1100103</v>
      </c>
      <c r="B37" s="573" t="s">
        <v>106</v>
      </c>
      <c r="C37" s="562">
        <v>2392</v>
      </c>
      <c r="D37" s="562">
        <v>2392</v>
      </c>
      <c r="E37" s="562">
        <v>2392</v>
      </c>
      <c r="F37" s="564">
        <f t="shared" si="2"/>
        <v>1</v>
      </c>
      <c r="G37" s="564">
        <f t="shared" si="3"/>
        <v>1</v>
      </c>
      <c r="I37" s="576"/>
    </row>
    <row r="38" s="544" customFormat="1" ht="22.05" customHeight="1" outlineLevel="1" spans="1:9">
      <c r="A38" s="572">
        <v>1100104</v>
      </c>
      <c r="B38" s="573" t="s">
        <v>107</v>
      </c>
      <c r="C38" s="562">
        <v>19113</v>
      </c>
      <c r="D38" s="562">
        <v>19113</v>
      </c>
      <c r="E38" s="562">
        <v>19113</v>
      </c>
      <c r="F38" s="564">
        <f t="shared" si="2"/>
        <v>1</v>
      </c>
      <c r="G38" s="564">
        <f t="shared" si="3"/>
        <v>1</v>
      </c>
      <c r="I38" s="576"/>
    </row>
    <row r="39" s="544" customFormat="1" ht="22.05" customHeight="1" outlineLevel="1" spans="1:9">
      <c r="A39" s="572">
        <v>1100105</v>
      </c>
      <c r="B39" s="573" t="s">
        <v>108</v>
      </c>
      <c r="C39" s="562">
        <v>869</v>
      </c>
      <c r="D39" s="562">
        <v>869</v>
      </c>
      <c r="E39" s="562">
        <v>869</v>
      </c>
      <c r="F39" s="564">
        <f t="shared" si="2"/>
        <v>1</v>
      </c>
      <c r="G39" s="564">
        <f t="shared" si="3"/>
        <v>1</v>
      </c>
      <c r="I39" s="576"/>
    </row>
    <row r="40" s="544" customFormat="1" ht="22.05" customHeight="1" outlineLevel="1" spans="1:9">
      <c r="A40" s="572">
        <v>1100106</v>
      </c>
      <c r="B40" s="573" t="s">
        <v>109</v>
      </c>
      <c r="C40" s="562">
        <v>10894</v>
      </c>
      <c r="D40" s="562">
        <v>10894</v>
      </c>
      <c r="E40" s="562">
        <v>10894</v>
      </c>
      <c r="F40" s="564">
        <f t="shared" si="2"/>
        <v>1</v>
      </c>
      <c r="G40" s="564">
        <f t="shared" si="3"/>
        <v>1</v>
      </c>
      <c r="I40" s="576"/>
    </row>
    <row r="41" s="544" customFormat="1" ht="22.05" customHeight="1" outlineLevel="1" spans="1:9">
      <c r="A41" s="572">
        <v>1100199</v>
      </c>
      <c r="B41" s="573" t="s">
        <v>110</v>
      </c>
      <c r="C41" s="562">
        <v>6307</v>
      </c>
      <c r="D41" s="562">
        <v>6307</v>
      </c>
      <c r="E41" s="562">
        <v>6307</v>
      </c>
      <c r="F41" s="564">
        <f t="shared" si="2"/>
        <v>1</v>
      </c>
      <c r="G41" s="564">
        <f t="shared" si="3"/>
        <v>1</v>
      </c>
      <c r="I41" s="576"/>
    </row>
    <row r="42" s="544" customFormat="1" ht="22.05" customHeight="1" spans="1:9">
      <c r="A42" s="570">
        <v>11002</v>
      </c>
      <c r="B42" s="571" t="s">
        <v>111</v>
      </c>
      <c r="C42" s="567">
        <f>SUM(C43:C80)</f>
        <v>587142</v>
      </c>
      <c r="D42" s="568">
        <f>SUM(D43:D80)</f>
        <v>609256</v>
      </c>
      <c r="E42" s="568">
        <f>SUM(E43:E80)</f>
        <v>563641</v>
      </c>
      <c r="F42" s="569">
        <f t="shared" si="2"/>
        <v>0.959973907504488</v>
      </c>
      <c r="G42" s="569">
        <f t="shared" si="3"/>
        <v>0.925129994616385</v>
      </c>
      <c r="I42" s="576"/>
    </row>
    <row r="43" s="544" customFormat="1" ht="22.05" customHeight="1" outlineLevel="1" spans="1:9">
      <c r="A43" s="572">
        <v>1100201</v>
      </c>
      <c r="B43" s="574" t="s">
        <v>112</v>
      </c>
      <c r="C43" s="562"/>
      <c r="D43" s="563"/>
      <c r="E43" s="563"/>
      <c r="F43" s="564">
        <f t="shared" si="2"/>
        <v>0</v>
      </c>
      <c r="G43" s="564">
        <f t="shared" si="3"/>
        <v>0</v>
      </c>
      <c r="I43" s="576"/>
    </row>
    <row r="44" s="544" customFormat="1" ht="22.05" customHeight="1" outlineLevel="1" spans="1:9">
      <c r="A44" s="572">
        <v>1100202</v>
      </c>
      <c r="B44" s="574" t="s">
        <v>113</v>
      </c>
      <c r="C44" s="562">
        <v>70670</v>
      </c>
      <c r="D44" s="563">
        <v>76211</v>
      </c>
      <c r="E44" s="563">
        <v>89000</v>
      </c>
      <c r="F44" s="564">
        <f t="shared" ref="F44:F82" si="4">IF(C44&gt;0,E44/C44,0)</f>
        <v>1.25937455780388</v>
      </c>
      <c r="G44" s="564">
        <f t="shared" ref="G44:G82" si="5">IF(D44&gt;0,E44/D44,0)</f>
        <v>1.16781042106782</v>
      </c>
      <c r="I44" s="576"/>
    </row>
    <row r="45" s="544" customFormat="1" ht="22.05" customHeight="1" outlineLevel="1" spans="1:9">
      <c r="A45" s="572">
        <v>1100207</v>
      </c>
      <c r="B45" s="574" t="s">
        <v>114</v>
      </c>
      <c r="C45" s="562">
        <v>87000</v>
      </c>
      <c r="D45" s="563">
        <v>86713</v>
      </c>
      <c r="E45" s="563">
        <v>89000</v>
      </c>
      <c r="F45" s="564">
        <f t="shared" si="4"/>
        <v>1.02298850574713</v>
      </c>
      <c r="G45" s="564">
        <f t="shared" si="5"/>
        <v>1.0263743613991</v>
      </c>
      <c r="I45" s="576"/>
    </row>
    <row r="46" s="544" customFormat="1" ht="22.05" customHeight="1" outlineLevel="1" spans="1:9">
      <c r="A46" s="572">
        <v>1100208</v>
      </c>
      <c r="B46" s="574" t="s">
        <v>115</v>
      </c>
      <c r="C46" s="562">
        <v>28100</v>
      </c>
      <c r="D46" s="563">
        <v>26790</v>
      </c>
      <c r="E46" s="563">
        <v>15200</v>
      </c>
      <c r="F46" s="564">
        <f t="shared" si="4"/>
        <v>0.540925266903915</v>
      </c>
      <c r="G46" s="564">
        <f t="shared" si="5"/>
        <v>0.567375886524823</v>
      </c>
      <c r="I46" s="576"/>
    </row>
    <row r="47" s="544" customFormat="1" ht="22.05" customHeight="1" outlineLevel="1" spans="1:9">
      <c r="A47" s="572">
        <v>1100212</v>
      </c>
      <c r="B47" s="574" t="s">
        <v>116</v>
      </c>
      <c r="C47" s="562"/>
      <c r="D47" s="563"/>
      <c r="E47" s="563"/>
      <c r="F47" s="564">
        <f t="shared" si="4"/>
        <v>0</v>
      </c>
      <c r="G47" s="564">
        <f t="shared" si="5"/>
        <v>0</v>
      </c>
      <c r="I47" s="576"/>
    </row>
    <row r="48" s="544" customFormat="1" ht="22.05" customHeight="1" outlineLevel="1" spans="1:9">
      <c r="A48" s="572">
        <v>1100214</v>
      </c>
      <c r="B48" s="574" t="s">
        <v>117</v>
      </c>
      <c r="C48" s="562"/>
      <c r="D48" s="563"/>
      <c r="E48" s="563"/>
      <c r="F48" s="564">
        <f t="shared" si="4"/>
        <v>0</v>
      </c>
      <c r="G48" s="564">
        <f t="shared" si="5"/>
        <v>0</v>
      </c>
      <c r="I48" s="576"/>
    </row>
    <row r="49" s="544" customFormat="1" ht="22.05" customHeight="1" outlineLevel="1" spans="1:9">
      <c r="A49" s="572">
        <v>1100225</v>
      </c>
      <c r="B49" s="574" t="s">
        <v>118</v>
      </c>
      <c r="C49" s="562">
        <v>1153</v>
      </c>
      <c r="D49" s="563">
        <v>1524</v>
      </c>
      <c r="E49" s="563">
        <v>1600</v>
      </c>
      <c r="F49" s="564">
        <f t="shared" si="4"/>
        <v>1.38768430182134</v>
      </c>
      <c r="G49" s="564">
        <f t="shared" si="5"/>
        <v>1.0498687664042</v>
      </c>
      <c r="I49" s="576"/>
    </row>
    <row r="50" s="544" customFormat="1" ht="22.05" customHeight="1" outlineLevel="1" spans="1:9">
      <c r="A50" s="572">
        <v>1100226</v>
      </c>
      <c r="B50" s="574" t="s">
        <v>119</v>
      </c>
      <c r="C50" s="562">
        <v>1110</v>
      </c>
      <c r="D50" s="563">
        <v>1110</v>
      </c>
      <c r="E50" s="563">
        <v>1200</v>
      </c>
      <c r="F50" s="564">
        <f t="shared" si="4"/>
        <v>1.08108108108108</v>
      </c>
      <c r="G50" s="564">
        <f t="shared" si="5"/>
        <v>1.08108108108108</v>
      </c>
      <c r="I50" s="576"/>
    </row>
    <row r="51" s="544" customFormat="1" ht="22.05" customHeight="1" outlineLevel="1" spans="1:9">
      <c r="A51" s="572">
        <v>1100227</v>
      </c>
      <c r="B51" s="574" t="s">
        <v>120</v>
      </c>
      <c r="C51" s="562">
        <v>96681</v>
      </c>
      <c r="D51" s="563">
        <v>96681</v>
      </c>
      <c r="E51" s="563">
        <v>96681</v>
      </c>
      <c r="F51" s="564">
        <f t="shared" si="4"/>
        <v>1</v>
      </c>
      <c r="G51" s="564">
        <f t="shared" si="5"/>
        <v>1</v>
      </c>
      <c r="I51" s="576"/>
    </row>
    <row r="52" s="544" customFormat="1" ht="22.05" customHeight="1" outlineLevel="1" spans="1:9">
      <c r="A52" s="572">
        <v>1100228</v>
      </c>
      <c r="B52" s="574" t="s">
        <v>121</v>
      </c>
      <c r="C52" s="562">
        <v>3136</v>
      </c>
      <c r="D52" s="563">
        <v>3136</v>
      </c>
      <c r="E52" s="563">
        <v>3200</v>
      </c>
      <c r="F52" s="564">
        <f t="shared" si="4"/>
        <v>1.02040816326531</v>
      </c>
      <c r="G52" s="564">
        <f t="shared" si="5"/>
        <v>1.02040816326531</v>
      </c>
      <c r="I52" s="576"/>
    </row>
    <row r="53" s="544" customFormat="1" ht="22.05" customHeight="1" outlineLevel="1" spans="1:9">
      <c r="A53" s="572">
        <v>1100229</v>
      </c>
      <c r="B53" s="574" t="s">
        <v>122</v>
      </c>
      <c r="C53" s="562">
        <v>80</v>
      </c>
      <c r="D53" s="563">
        <v>80</v>
      </c>
      <c r="E53" s="563">
        <v>80</v>
      </c>
      <c r="F53" s="564">
        <f t="shared" si="4"/>
        <v>1</v>
      </c>
      <c r="G53" s="564">
        <f t="shared" si="5"/>
        <v>1</v>
      </c>
      <c r="I53" s="576"/>
    </row>
    <row r="54" s="544" customFormat="1" ht="22.05" customHeight="1" outlineLevel="1" spans="1:9">
      <c r="A54" s="572">
        <v>1100230</v>
      </c>
      <c r="B54" s="574" t="s">
        <v>123</v>
      </c>
      <c r="C54" s="562"/>
      <c r="D54" s="563"/>
      <c r="E54" s="563"/>
      <c r="F54" s="564">
        <f t="shared" si="4"/>
        <v>0</v>
      </c>
      <c r="G54" s="564">
        <f t="shared" si="5"/>
        <v>0</v>
      </c>
      <c r="I54" s="576"/>
    </row>
    <row r="55" s="544" customFormat="1" ht="41" customHeight="1" outlineLevel="1" spans="1:9">
      <c r="A55" s="572">
        <v>1100231</v>
      </c>
      <c r="B55" s="574" t="s">
        <v>124</v>
      </c>
      <c r="C55" s="562">
        <v>4116</v>
      </c>
      <c r="D55" s="563">
        <v>5719</v>
      </c>
      <c r="E55" s="563">
        <v>6200</v>
      </c>
      <c r="F55" s="564">
        <f t="shared" si="4"/>
        <v>1.50631681243926</v>
      </c>
      <c r="G55" s="564">
        <f t="shared" si="5"/>
        <v>1.08410561286938</v>
      </c>
      <c r="I55" s="576"/>
    </row>
    <row r="56" s="544" customFormat="1" ht="33" customHeight="1" outlineLevel="1" spans="1:9">
      <c r="A56" s="572">
        <v>1100241</v>
      </c>
      <c r="B56" s="574" t="s">
        <v>125</v>
      </c>
      <c r="C56" s="562"/>
      <c r="D56" s="563"/>
      <c r="E56" s="563"/>
      <c r="F56" s="564">
        <f t="shared" si="4"/>
        <v>0</v>
      </c>
      <c r="G56" s="564">
        <f t="shared" si="5"/>
        <v>0</v>
      </c>
      <c r="I56" s="576"/>
    </row>
    <row r="57" s="544" customFormat="1" ht="22.05" customHeight="1" outlineLevel="1" spans="1:9">
      <c r="A57" s="572">
        <v>1100242</v>
      </c>
      <c r="B57" s="574" t="s">
        <v>126</v>
      </c>
      <c r="C57" s="562"/>
      <c r="D57" s="563"/>
      <c r="E57" s="563"/>
      <c r="F57" s="564">
        <f t="shared" si="4"/>
        <v>0</v>
      </c>
      <c r="G57" s="564">
        <f t="shared" si="5"/>
        <v>0</v>
      </c>
      <c r="I57" s="576"/>
    </row>
    <row r="58" s="544" customFormat="1" ht="22.05" customHeight="1" outlineLevel="1" spans="1:9">
      <c r="A58" s="572">
        <v>1100243</v>
      </c>
      <c r="B58" s="574" t="s">
        <v>127</v>
      </c>
      <c r="C58" s="562"/>
      <c r="D58" s="563"/>
      <c r="E58" s="563"/>
      <c r="F58" s="564">
        <f t="shared" si="4"/>
        <v>0</v>
      </c>
      <c r="G58" s="564">
        <f t="shared" si="5"/>
        <v>0</v>
      </c>
      <c r="I58" s="576"/>
    </row>
    <row r="59" s="544" customFormat="1" ht="22.05" customHeight="1" outlineLevel="1" spans="1:9">
      <c r="A59" s="572">
        <v>1100244</v>
      </c>
      <c r="B59" s="574" t="s">
        <v>128</v>
      </c>
      <c r="C59" s="562">
        <v>5253</v>
      </c>
      <c r="D59" s="563">
        <v>5808</v>
      </c>
      <c r="E59" s="563">
        <v>6000</v>
      </c>
      <c r="F59" s="564">
        <f t="shared" si="4"/>
        <v>1.14220445459737</v>
      </c>
      <c r="G59" s="564">
        <f t="shared" si="5"/>
        <v>1.03305785123967</v>
      </c>
      <c r="I59" s="576"/>
    </row>
    <row r="60" s="544" customFormat="1" ht="22.05" customHeight="1" outlineLevel="1" spans="1:9">
      <c r="A60" s="572">
        <v>1100245</v>
      </c>
      <c r="B60" s="574" t="s">
        <v>129</v>
      </c>
      <c r="C60" s="562">
        <v>24000</v>
      </c>
      <c r="D60" s="563">
        <v>23258</v>
      </c>
      <c r="E60" s="563">
        <v>25000</v>
      </c>
      <c r="F60" s="564">
        <f t="shared" si="4"/>
        <v>1.04166666666667</v>
      </c>
      <c r="G60" s="564">
        <f t="shared" si="5"/>
        <v>1.07489895949781</v>
      </c>
      <c r="I60" s="576"/>
    </row>
    <row r="61" s="544" customFormat="1" ht="22.05" customHeight="1" outlineLevel="1" spans="1:9">
      <c r="A61" s="572">
        <v>1100246</v>
      </c>
      <c r="B61" s="574" t="s">
        <v>130</v>
      </c>
      <c r="C61" s="562">
        <v>1105</v>
      </c>
      <c r="D61" s="563">
        <v>1515</v>
      </c>
      <c r="E61" s="563">
        <v>1600</v>
      </c>
      <c r="F61" s="564">
        <f t="shared" si="4"/>
        <v>1.44796380090498</v>
      </c>
      <c r="G61" s="564">
        <f t="shared" si="5"/>
        <v>1.05610561056106</v>
      </c>
      <c r="I61" s="576"/>
    </row>
    <row r="62" s="544" customFormat="1" ht="33" customHeight="1" outlineLevel="1" spans="1:9">
      <c r="A62" s="572">
        <v>1100247</v>
      </c>
      <c r="B62" s="574" t="s">
        <v>131</v>
      </c>
      <c r="C62" s="562">
        <v>1800</v>
      </c>
      <c r="D62" s="563">
        <v>1025</v>
      </c>
      <c r="E62" s="563">
        <v>1100</v>
      </c>
      <c r="F62" s="564">
        <f t="shared" si="4"/>
        <v>0.611111111111111</v>
      </c>
      <c r="G62" s="564">
        <f t="shared" si="5"/>
        <v>1.07317073170732</v>
      </c>
      <c r="I62" s="576"/>
    </row>
    <row r="63" s="544" customFormat="1" ht="38" customHeight="1" outlineLevel="1" spans="1:9">
      <c r="A63" s="572">
        <v>1100248</v>
      </c>
      <c r="B63" s="574" t="s">
        <v>132</v>
      </c>
      <c r="C63" s="562">
        <v>67000</v>
      </c>
      <c r="D63" s="563">
        <v>69182</v>
      </c>
      <c r="E63" s="563">
        <v>72500</v>
      </c>
      <c r="F63" s="564">
        <f t="shared" si="4"/>
        <v>1.08208955223881</v>
      </c>
      <c r="G63" s="564">
        <f t="shared" si="5"/>
        <v>1.04796045214073</v>
      </c>
      <c r="I63" s="576"/>
    </row>
    <row r="64" s="544" customFormat="1" ht="22.05" customHeight="1" outlineLevel="1" spans="1:9">
      <c r="A64" s="572">
        <v>1100249</v>
      </c>
      <c r="B64" s="574" t="s">
        <v>133</v>
      </c>
      <c r="C64" s="562">
        <v>49500</v>
      </c>
      <c r="D64" s="563">
        <v>49208</v>
      </c>
      <c r="E64" s="563">
        <v>52000</v>
      </c>
      <c r="F64" s="564">
        <f t="shared" si="4"/>
        <v>1.05050505050505</v>
      </c>
      <c r="G64" s="564">
        <f t="shared" si="5"/>
        <v>1.05673874166802</v>
      </c>
      <c r="I64" s="576"/>
    </row>
    <row r="65" s="544" customFormat="1" ht="22.05" customHeight="1" outlineLevel="1" spans="1:9">
      <c r="A65" s="572">
        <v>1100250</v>
      </c>
      <c r="B65" s="574" t="s">
        <v>134</v>
      </c>
      <c r="C65" s="562">
        <v>150</v>
      </c>
      <c r="D65" s="563">
        <v>117</v>
      </c>
      <c r="E65" s="563">
        <v>130</v>
      </c>
      <c r="F65" s="564">
        <f t="shared" si="4"/>
        <v>0.866666666666667</v>
      </c>
      <c r="G65" s="564">
        <f t="shared" si="5"/>
        <v>1.11111111111111</v>
      </c>
      <c r="I65" s="576"/>
    </row>
    <row r="66" s="544" customFormat="1" ht="22.05" customHeight="1" outlineLevel="1" spans="1:9">
      <c r="A66" s="572">
        <v>1100251</v>
      </c>
      <c r="B66" s="574" t="s">
        <v>135</v>
      </c>
      <c r="C66" s="562"/>
      <c r="D66" s="563"/>
      <c r="E66" s="563"/>
      <c r="F66" s="564">
        <f t="shared" si="4"/>
        <v>0</v>
      </c>
      <c r="G66" s="564">
        <f t="shared" si="5"/>
        <v>0</v>
      </c>
      <c r="I66" s="576"/>
    </row>
    <row r="67" s="544" customFormat="1" ht="22.05" customHeight="1" outlineLevel="1" spans="1:9">
      <c r="A67" s="572">
        <v>1100252</v>
      </c>
      <c r="B67" s="574" t="s">
        <v>136</v>
      </c>
      <c r="C67" s="562">
        <v>25000</v>
      </c>
      <c r="D67" s="563">
        <v>24971</v>
      </c>
      <c r="E67" s="563">
        <v>26000</v>
      </c>
      <c r="F67" s="564">
        <f t="shared" si="4"/>
        <v>1.04</v>
      </c>
      <c r="G67" s="564">
        <f t="shared" si="5"/>
        <v>1.04120780104922</v>
      </c>
      <c r="I67" s="576"/>
    </row>
    <row r="68" s="544" customFormat="1" ht="13.5" outlineLevel="1" spans="1:9">
      <c r="A68" s="572">
        <v>1100253</v>
      </c>
      <c r="B68" s="574" t="s">
        <v>137</v>
      </c>
      <c r="C68" s="562">
        <v>77960</v>
      </c>
      <c r="D68" s="563">
        <v>81626</v>
      </c>
      <c r="E68" s="563">
        <v>65000</v>
      </c>
      <c r="F68" s="564">
        <f t="shared" si="4"/>
        <v>0.833760903027193</v>
      </c>
      <c r="G68" s="564">
        <f t="shared" si="5"/>
        <v>0.796314899664323</v>
      </c>
      <c r="H68" s="577"/>
      <c r="I68" s="576"/>
    </row>
    <row r="69" s="544" customFormat="1" ht="37" customHeight="1" outlineLevel="1" spans="1:9">
      <c r="A69" s="572">
        <v>1100254</v>
      </c>
      <c r="B69" s="574" t="s">
        <v>138</v>
      </c>
      <c r="C69" s="562"/>
      <c r="D69" s="563"/>
      <c r="E69" s="563"/>
      <c r="F69" s="564">
        <f t="shared" si="4"/>
        <v>0</v>
      </c>
      <c r="G69" s="564">
        <f t="shared" si="5"/>
        <v>0</v>
      </c>
      <c r="I69" s="576"/>
    </row>
    <row r="70" s="544" customFormat="1" ht="22.05" customHeight="1" outlineLevel="1" spans="1:9">
      <c r="A70" s="572">
        <v>1100255</v>
      </c>
      <c r="B70" s="574" t="s">
        <v>139</v>
      </c>
      <c r="C70" s="562"/>
      <c r="D70" s="563"/>
      <c r="E70" s="563"/>
      <c r="F70" s="564">
        <f t="shared" si="4"/>
        <v>0</v>
      </c>
      <c r="G70" s="564">
        <f t="shared" si="5"/>
        <v>0</v>
      </c>
      <c r="I70" s="576"/>
    </row>
    <row r="71" s="544" customFormat="1" ht="22.05" customHeight="1" outlineLevel="1" spans="1:9">
      <c r="A71" s="572">
        <v>1100256</v>
      </c>
      <c r="B71" s="574" t="s">
        <v>140</v>
      </c>
      <c r="C71" s="562"/>
      <c r="D71" s="563"/>
      <c r="E71" s="563"/>
      <c r="F71" s="564">
        <f t="shared" si="4"/>
        <v>0</v>
      </c>
      <c r="G71" s="564">
        <f t="shared" si="5"/>
        <v>0</v>
      </c>
      <c r="I71" s="576"/>
    </row>
    <row r="72" s="544" customFormat="1" ht="33" customHeight="1" outlineLevel="1" spans="1:9">
      <c r="A72" s="572">
        <v>1100257</v>
      </c>
      <c r="B72" s="574" t="s">
        <v>141</v>
      </c>
      <c r="C72" s="562"/>
      <c r="D72" s="563"/>
      <c r="E72" s="563"/>
      <c r="F72" s="564">
        <f t="shared" si="4"/>
        <v>0</v>
      </c>
      <c r="G72" s="564">
        <f t="shared" si="5"/>
        <v>0</v>
      </c>
      <c r="I72" s="576"/>
    </row>
    <row r="73" s="544" customFormat="1" ht="22.05" customHeight="1" outlineLevel="1" spans="1:9">
      <c r="A73" s="572">
        <v>1100258</v>
      </c>
      <c r="B73" s="574" t="s">
        <v>142</v>
      </c>
      <c r="C73" s="562">
        <v>6800</v>
      </c>
      <c r="D73" s="563">
        <v>6915</v>
      </c>
      <c r="E73" s="563">
        <v>8000</v>
      </c>
      <c r="F73" s="564">
        <f t="shared" si="4"/>
        <v>1.17647058823529</v>
      </c>
      <c r="G73" s="564">
        <f t="shared" si="5"/>
        <v>1.15690527838033</v>
      </c>
      <c r="I73" s="576"/>
    </row>
    <row r="74" s="544" customFormat="1" ht="22.05" customHeight="1" outlineLevel="1" spans="1:9">
      <c r="A74" s="572">
        <v>1100259</v>
      </c>
      <c r="B74" s="574" t="s">
        <v>143</v>
      </c>
      <c r="C74" s="562">
        <v>1420</v>
      </c>
      <c r="D74" s="563">
        <v>1348</v>
      </c>
      <c r="E74" s="563">
        <v>1450</v>
      </c>
      <c r="F74" s="564">
        <f t="shared" si="4"/>
        <v>1.02112676056338</v>
      </c>
      <c r="G74" s="564">
        <f t="shared" si="5"/>
        <v>1.07566765578635</v>
      </c>
      <c r="I74" s="576"/>
    </row>
    <row r="75" s="544" customFormat="1" ht="34" customHeight="1" outlineLevel="1" spans="1:9">
      <c r="A75" s="572">
        <v>1100260</v>
      </c>
      <c r="B75" s="574" t="s">
        <v>144</v>
      </c>
      <c r="C75" s="562">
        <v>100</v>
      </c>
      <c r="D75" s="563">
        <v>1948</v>
      </c>
      <c r="E75" s="563">
        <v>2200</v>
      </c>
      <c r="F75" s="564">
        <f t="shared" si="4"/>
        <v>22</v>
      </c>
      <c r="G75" s="564">
        <f t="shared" si="5"/>
        <v>1.12936344969199</v>
      </c>
      <c r="I75" s="576"/>
    </row>
    <row r="76" s="544" customFormat="1" ht="22.05" customHeight="1" outlineLevel="1" spans="1:9">
      <c r="A76" s="572">
        <v>1100269</v>
      </c>
      <c r="B76" s="574" t="s">
        <v>145</v>
      </c>
      <c r="C76" s="562"/>
      <c r="D76" s="563"/>
      <c r="E76" s="563"/>
      <c r="F76" s="564">
        <f t="shared" si="4"/>
        <v>0</v>
      </c>
      <c r="G76" s="564">
        <f t="shared" si="5"/>
        <v>0</v>
      </c>
      <c r="I76" s="576"/>
    </row>
    <row r="77" s="544" customFormat="1" ht="22.05" customHeight="1" outlineLevel="1" spans="1:9">
      <c r="A77" s="572">
        <v>1100296</v>
      </c>
      <c r="B77" s="574" t="s">
        <v>146</v>
      </c>
      <c r="C77" s="562">
        <v>29060</v>
      </c>
      <c r="D77" s="563">
        <v>38440</v>
      </c>
      <c r="E77" s="563"/>
      <c r="F77" s="564">
        <f t="shared" si="4"/>
        <v>0</v>
      </c>
      <c r="G77" s="564">
        <f t="shared" si="5"/>
        <v>0</v>
      </c>
      <c r="I77" s="576"/>
    </row>
    <row r="78" s="544" customFormat="1" ht="22.05" customHeight="1" outlineLevel="1" spans="1:9">
      <c r="A78" s="572">
        <v>1100297</v>
      </c>
      <c r="B78" s="574" t="s">
        <v>147</v>
      </c>
      <c r="C78" s="562">
        <v>5448</v>
      </c>
      <c r="D78" s="563">
        <v>5448</v>
      </c>
      <c r="E78" s="563"/>
      <c r="F78" s="564">
        <f t="shared" si="4"/>
        <v>0</v>
      </c>
      <c r="G78" s="564">
        <f t="shared" si="5"/>
        <v>0</v>
      </c>
      <c r="I78" s="576"/>
    </row>
    <row r="79" s="544" customFormat="1" ht="22.05" customHeight="1" outlineLevel="1" spans="1:9">
      <c r="A79" s="572">
        <v>1100298</v>
      </c>
      <c r="B79" s="574" t="s">
        <v>148</v>
      </c>
      <c r="C79" s="562"/>
      <c r="D79" s="563"/>
      <c r="E79" s="563"/>
      <c r="F79" s="564">
        <f t="shared" si="4"/>
        <v>0</v>
      </c>
      <c r="G79" s="564">
        <f t="shared" si="5"/>
        <v>0</v>
      </c>
      <c r="I79" s="576"/>
    </row>
    <row r="80" s="544" customFormat="1" ht="22.05" customHeight="1" outlineLevel="1" spans="1:9">
      <c r="A80" s="572">
        <v>1100299</v>
      </c>
      <c r="B80" s="574" t="s">
        <v>149</v>
      </c>
      <c r="C80" s="562">
        <v>500</v>
      </c>
      <c r="D80" s="563">
        <v>483</v>
      </c>
      <c r="E80" s="563">
        <v>500</v>
      </c>
      <c r="F80" s="564">
        <f t="shared" si="4"/>
        <v>1</v>
      </c>
      <c r="G80" s="564">
        <f t="shared" si="5"/>
        <v>1.0351966873706</v>
      </c>
      <c r="I80" s="576"/>
    </row>
    <row r="81" s="544" customFormat="1" ht="22.05" customHeight="1" spans="1:9">
      <c r="A81" s="570">
        <v>11003</v>
      </c>
      <c r="B81" s="571" t="s">
        <v>150</v>
      </c>
      <c r="C81" s="567">
        <f>SUM(C82:C102)</f>
        <v>69818</v>
      </c>
      <c r="D81" s="568">
        <f>SUM(D82:D102)</f>
        <v>78763</v>
      </c>
      <c r="E81" s="568">
        <f>SUM(E82:E102)</f>
        <v>116710</v>
      </c>
      <c r="F81" s="569">
        <f t="shared" si="4"/>
        <v>1.67163195737489</v>
      </c>
      <c r="G81" s="569">
        <f t="shared" si="5"/>
        <v>1.48178713355256</v>
      </c>
      <c r="I81" s="576"/>
    </row>
    <row r="82" s="544" customFormat="1" ht="22.05" customHeight="1" outlineLevel="1" spans="1:9">
      <c r="A82" s="572">
        <v>1100301</v>
      </c>
      <c r="B82" s="574" t="s">
        <v>151</v>
      </c>
      <c r="C82" s="562">
        <v>500</v>
      </c>
      <c r="D82" s="563">
        <v>465</v>
      </c>
      <c r="E82" s="563">
        <v>550</v>
      </c>
      <c r="F82" s="564">
        <f t="shared" si="4"/>
        <v>1.1</v>
      </c>
      <c r="G82" s="564">
        <f t="shared" si="5"/>
        <v>1.18279569892473</v>
      </c>
      <c r="I82" s="576"/>
    </row>
    <row r="83" s="544" customFormat="1" ht="22.05" customHeight="1" outlineLevel="1" spans="1:9">
      <c r="A83" s="572">
        <v>1100302</v>
      </c>
      <c r="B83" s="574" t="s">
        <v>152</v>
      </c>
      <c r="C83" s="562"/>
      <c r="D83" s="563"/>
      <c r="E83" s="563"/>
      <c r="F83" s="564">
        <f t="shared" ref="F83:F105" si="6">IF(C83&gt;0,E83/C83,0)</f>
        <v>0</v>
      </c>
      <c r="G83" s="564">
        <f t="shared" ref="G83:G105" si="7">IF(D83&gt;0,E83/D83,0)</f>
        <v>0</v>
      </c>
      <c r="I83" s="576"/>
    </row>
    <row r="84" s="544" customFormat="1" ht="22.05" customHeight="1" outlineLevel="1" spans="1:9">
      <c r="A84" s="572">
        <v>1100303</v>
      </c>
      <c r="B84" s="574" t="s">
        <v>153</v>
      </c>
      <c r="C84" s="562">
        <v>436</v>
      </c>
      <c r="D84" s="563">
        <v>121</v>
      </c>
      <c r="E84" s="563">
        <v>130</v>
      </c>
      <c r="F84" s="564">
        <f t="shared" si="6"/>
        <v>0.298165137614679</v>
      </c>
      <c r="G84" s="564">
        <f t="shared" si="7"/>
        <v>1.07438016528926</v>
      </c>
      <c r="I84" s="576"/>
    </row>
    <row r="85" s="544" customFormat="1" ht="22.05" customHeight="1" outlineLevel="1" spans="1:9">
      <c r="A85" s="572">
        <v>1100304</v>
      </c>
      <c r="B85" s="574" t="s">
        <v>154</v>
      </c>
      <c r="C85" s="562"/>
      <c r="D85" s="563"/>
      <c r="E85" s="563"/>
      <c r="F85" s="564">
        <f t="shared" si="6"/>
        <v>0</v>
      </c>
      <c r="G85" s="564">
        <f t="shared" si="7"/>
        <v>0</v>
      </c>
      <c r="I85" s="576"/>
    </row>
    <row r="86" s="544" customFormat="1" ht="22.05" customHeight="1" outlineLevel="1" spans="1:9">
      <c r="A86" s="572">
        <v>1100305</v>
      </c>
      <c r="B86" s="574" t="s">
        <v>155</v>
      </c>
      <c r="C86" s="562"/>
      <c r="D86" s="563">
        <v>6</v>
      </c>
      <c r="E86" s="563"/>
      <c r="F86" s="564">
        <f t="shared" si="6"/>
        <v>0</v>
      </c>
      <c r="G86" s="564">
        <f t="shared" si="7"/>
        <v>0</v>
      </c>
      <c r="I86" s="576"/>
    </row>
    <row r="87" s="544" customFormat="1" ht="22.05" customHeight="1" outlineLevel="1" spans="1:9">
      <c r="A87" s="572">
        <v>1100306</v>
      </c>
      <c r="B87" s="574" t="s">
        <v>156</v>
      </c>
      <c r="C87" s="562">
        <v>900</v>
      </c>
      <c r="D87" s="563">
        <v>1355</v>
      </c>
      <c r="E87" s="563">
        <v>1500</v>
      </c>
      <c r="F87" s="564">
        <f t="shared" si="6"/>
        <v>1.66666666666667</v>
      </c>
      <c r="G87" s="564">
        <f t="shared" si="7"/>
        <v>1.1070110701107</v>
      </c>
      <c r="I87" s="576"/>
    </row>
    <row r="88" s="544" customFormat="1" ht="22.05" customHeight="1" outlineLevel="1" spans="1:9">
      <c r="A88" s="572">
        <v>1100308</v>
      </c>
      <c r="B88" s="574" t="s">
        <v>157</v>
      </c>
      <c r="C88" s="562">
        <v>560</v>
      </c>
      <c r="D88" s="563">
        <v>560</v>
      </c>
      <c r="E88" s="563">
        <v>600</v>
      </c>
      <c r="F88" s="564">
        <f t="shared" si="6"/>
        <v>1.07142857142857</v>
      </c>
      <c r="G88" s="564">
        <f t="shared" si="7"/>
        <v>1.07142857142857</v>
      </c>
      <c r="I88" s="576"/>
    </row>
    <row r="89" s="544" customFormat="1" ht="22.05" customHeight="1" outlineLevel="1" spans="1:9">
      <c r="A89" s="572">
        <v>1100310</v>
      </c>
      <c r="B89" s="574" t="s">
        <v>158</v>
      </c>
      <c r="C89" s="562">
        <v>2121</v>
      </c>
      <c r="D89" s="563">
        <v>2228</v>
      </c>
      <c r="E89" s="563">
        <v>2400</v>
      </c>
      <c r="F89" s="564">
        <f t="shared" si="6"/>
        <v>1.13154172560113</v>
      </c>
      <c r="G89" s="564">
        <f t="shared" si="7"/>
        <v>1.07719928186715</v>
      </c>
      <c r="I89" s="576"/>
    </row>
    <row r="90" s="544" customFormat="1" ht="22.05" customHeight="1" outlineLevel="1" spans="1:9">
      <c r="A90" s="572">
        <v>1100311</v>
      </c>
      <c r="B90" s="574" t="s">
        <v>159</v>
      </c>
      <c r="C90" s="562">
        <v>1793</v>
      </c>
      <c r="D90" s="563">
        <v>1793</v>
      </c>
      <c r="E90" s="563">
        <v>1900</v>
      </c>
      <c r="F90" s="564">
        <f t="shared" si="6"/>
        <v>1.05967651979922</v>
      </c>
      <c r="G90" s="564">
        <f t="shared" si="7"/>
        <v>1.05967651979922</v>
      </c>
      <c r="I90" s="576"/>
    </row>
    <row r="91" s="544" customFormat="1" ht="22.05" customHeight="1" outlineLevel="1" spans="1:9">
      <c r="A91" s="572">
        <v>1100312</v>
      </c>
      <c r="B91" s="574" t="s">
        <v>160</v>
      </c>
      <c r="C91" s="562">
        <v>12000</v>
      </c>
      <c r="D91" s="563">
        <v>11196</v>
      </c>
      <c r="E91" s="563">
        <v>12000</v>
      </c>
      <c r="F91" s="564">
        <f t="shared" si="6"/>
        <v>1</v>
      </c>
      <c r="G91" s="564">
        <f t="shared" si="7"/>
        <v>1.07181136120043</v>
      </c>
      <c r="I91" s="576"/>
    </row>
    <row r="92" s="544" customFormat="1" ht="22.05" customHeight="1" outlineLevel="1" spans="1:9">
      <c r="A92" s="572">
        <v>1100313</v>
      </c>
      <c r="B92" s="574" t="s">
        <v>161</v>
      </c>
      <c r="C92" s="562">
        <v>4200</v>
      </c>
      <c r="D92" s="563">
        <v>4194</v>
      </c>
      <c r="E92" s="563">
        <v>5000</v>
      </c>
      <c r="F92" s="564">
        <f t="shared" si="6"/>
        <v>1.19047619047619</v>
      </c>
      <c r="G92" s="564">
        <f t="shared" si="7"/>
        <v>1.19217930376729</v>
      </c>
      <c r="I92" s="576"/>
    </row>
    <row r="93" s="544" customFormat="1" ht="22.05" customHeight="1" outlineLevel="1" spans="1:9">
      <c r="A93" s="572">
        <v>1100314</v>
      </c>
      <c r="B93" s="574" t="s">
        <v>162</v>
      </c>
      <c r="C93" s="562">
        <v>11000</v>
      </c>
      <c r="D93" s="563">
        <v>9954</v>
      </c>
      <c r="E93" s="563">
        <v>10500</v>
      </c>
      <c r="F93" s="564">
        <f t="shared" si="6"/>
        <v>0.954545454545455</v>
      </c>
      <c r="G93" s="564">
        <f t="shared" si="7"/>
        <v>1.05485232067511</v>
      </c>
      <c r="I93" s="576"/>
    </row>
    <row r="94" s="544" customFormat="1" ht="22.05" customHeight="1" outlineLevel="1" spans="1:9">
      <c r="A94" s="572">
        <v>1100315</v>
      </c>
      <c r="B94" s="574" t="s">
        <v>163</v>
      </c>
      <c r="C94" s="562"/>
      <c r="D94" s="563"/>
      <c r="E94" s="563"/>
      <c r="F94" s="564">
        <f t="shared" si="6"/>
        <v>0</v>
      </c>
      <c r="G94" s="564">
        <f t="shared" si="7"/>
        <v>0</v>
      </c>
      <c r="I94" s="576"/>
    </row>
    <row r="95" s="544" customFormat="1" ht="22.05" customHeight="1" outlineLevel="1" spans="1:9">
      <c r="A95" s="572">
        <v>1100316</v>
      </c>
      <c r="B95" s="574" t="s">
        <v>164</v>
      </c>
      <c r="C95" s="562">
        <v>10000</v>
      </c>
      <c r="D95" s="563">
        <v>11386</v>
      </c>
      <c r="E95" s="563">
        <v>12000</v>
      </c>
      <c r="F95" s="564">
        <f t="shared" si="6"/>
        <v>1.2</v>
      </c>
      <c r="G95" s="564">
        <f t="shared" si="7"/>
        <v>1.0539258738802</v>
      </c>
      <c r="I95" s="576"/>
    </row>
    <row r="96" s="544" customFormat="1" ht="22.05" customHeight="1" outlineLevel="1" spans="1:9">
      <c r="A96" s="572">
        <v>1100317</v>
      </c>
      <c r="B96" s="574" t="s">
        <v>165</v>
      </c>
      <c r="C96" s="562">
        <v>2000</v>
      </c>
      <c r="D96" s="563">
        <v>9651</v>
      </c>
      <c r="E96" s="563">
        <v>12000</v>
      </c>
      <c r="F96" s="564">
        <f t="shared" si="6"/>
        <v>6</v>
      </c>
      <c r="G96" s="564">
        <f t="shared" si="7"/>
        <v>1.24339446689462</v>
      </c>
      <c r="I96" s="576"/>
    </row>
    <row r="97" s="544" customFormat="1" ht="22.05" customHeight="1" outlineLevel="1" spans="1:9">
      <c r="A97" s="572">
        <v>1100320</v>
      </c>
      <c r="B97" s="574" t="s">
        <v>166</v>
      </c>
      <c r="C97" s="562"/>
      <c r="D97" s="563"/>
      <c r="E97" s="563"/>
      <c r="F97" s="564">
        <f t="shared" si="6"/>
        <v>0</v>
      </c>
      <c r="G97" s="564">
        <f t="shared" si="7"/>
        <v>0</v>
      </c>
      <c r="I97" s="576"/>
    </row>
    <row r="98" s="544" customFormat="1" ht="22.05" customHeight="1" outlineLevel="1" spans="1:9">
      <c r="A98" s="572">
        <v>1100321</v>
      </c>
      <c r="B98" s="574" t="s">
        <v>167</v>
      </c>
      <c r="C98" s="562">
        <v>200</v>
      </c>
      <c r="D98" s="563">
        <v>103</v>
      </c>
      <c r="E98" s="563">
        <v>120</v>
      </c>
      <c r="F98" s="564">
        <f t="shared" si="6"/>
        <v>0.6</v>
      </c>
      <c r="G98" s="564">
        <f t="shared" si="7"/>
        <v>1.16504854368932</v>
      </c>
      <c r="I98" s="576"/>
    </row>
    <row r="99" s="544" customFormat="1" ht="22.05" customHeight="1" outlineLevel="1" spans="1:9">
      <c r="A99" s="572">
        <v>1100322</v>
      </c>
      <c r="B99" s="574" t="s">
        <v>168</v>
      </c>
      <c r="C99" s="562">
        <v>19285</v>
      </c>
      <c r="D99" s="563">
        <v>21329</v>
      </c>
      <c r="E99" s="563">
        <v>22000</v>
      </c>
      <c r="F99" s="564">
        <f t="shared" si="6"/>
        <v>1.14078299196267</v>
      </c>
      <c r="G99" s="564">
        <f t="shared" si="7"/>
        <v>1.03145951521403</v>
      </c>
      <c r="I99" s="576"/>
    </row>
    <row r="100" s="544" customFormat="1" ht="22.05" customHeight="1" outlineLevel="1" spans="1:9">
      <c r="A100" s="572">
        <v>1100323</v>
      </c>
      <c r="B100" s="574" t="s">
        <v>169</v>
      </c>
      <c r="C100" s="562">
        <v>200</v>
      </c>
      <c r="D100" s="563">
        <v>8</v>
      </c>
      <c r="E100" s="563">
        <v>10</v>
      </c>
      <c r="F100" s="564">
        <f t="shared" si="6"/>
        <v>0.05</v>
      </c>
      <c r="G100" s="564">
        <f t="shared" si="7"/>
        <v>1.25</v>
      </c>
      <c r="I100" s="576"/>
    </row>
    <row r="101" s="544" customFormat="1" ht="22.05" customHeight="1" outlineLevel="1" spans="1:9">
      <c r="A101" s="572">
        <v>1100324</v>
      </c>
      <c r="B101" s="574" t="s">
        <v>170</v>
      </c>
      <c r="C101" s="562">
        <v>1623</v>
      </c>
      <c r="D101" s="563">
        <v>1473</v>
      </c>
      <c r="E101" s="563">
        <v>33000</v>
      </c>
      <c r="F101" s="564">
        <f t="shared" si="6"/>
        <v>20.3327171903882</v>
      </c>
      <c r="G101" s="564">
        <f t="shared" si="7"/>
        <v>22.4032586558045</v>
      </c>
      <c r="I101" s="576"/>
    </row>
    <row r="102" s="544" customFormat="1" ht="22.05" customHeight="1" outlineLevel="1" spans="1:9">
      <c r="A102" s="572">
        <v>1100399</v>
      </c>
      <c r="B102" s="574" t="s">
        <v>102</v>
      </c>
      <c r="C102" s="562">
        <v>3000</v>
      </c>
      <c r="D102" s="563">
        <v>2941</v>
      </c>
      <c r="E102" s="563">
        <v>3000</v>
      </c>
      <c r="F102" s="564">
        <f t="shared" si="6"/>
        <v>1</v>
      </c>
      <c r="G102" s="564">
        <f t="shared" si="7"/>
        <v>1.02006120367222</v>
      </c>
      <c r="I102" s="576"/>
    </row>
    <row r="103" s="544" customFormat="1" ht="22.05" customHeight="1" spans="1:9">
      <c r="A103" s="570">
        <v>11006</v>
      </c>
      <c r="B103" s="571" t="s">
        <v>171</v>
      </c>
      <c r="C103" s="567">
        <f>SUM(C104:C105)</f>
        <v>197000</v>
      </c>
      <c r="D103" s="568">
        <f>SUM(D104:D105)</f>
        <v>224400</v>
      </c>
      <c r="E103" s="568">
        <f>SUM(E104:E105)</f>
        <v>231000</v>
      </c>
      <c r="F103" s="569">
        <f t="shared" si="6"/>
        <v>1.17258883248731</v>
      </c>
      <c r="G103" s="569">
        <f t="shared" si="7"/>
        <v>1.02941176470588</v>
      </c>
      <c r="I103" s="576"/>
    </row>
    <row r="104" s="544" customFormat="1" ht="22.05" customHeight="1" outlineLevel="1" spans="1:9">
      <c r="A104" s="572">
        <v>1100601</v>
      </c>
      <c r="B104" s="574" t="s">
        <v>172</v>
      </c>
      <c r="C104" s="562">
        <v>160000</v>
      </c>
      <c r="D104" s="563">
        <v>185200</v>
      </c>
      <c r="E104" s="563">
        <v>190000</v>
      </c>
      <c r="F104" s="564">
        <f t="shared" si="6"/>
        <v>1.1875</v>
      </c>
      <c r="G104" s="564">
        <f t="shared" si="7"/>
        <v>1.02591792656587</v>
      </c>
      <c r="I104" s="576"/>
    </row>
    <row r="105" s="544" customFormat="1" ht="22.05" customHeight="1" outlineLevel="1" spans="1:9">
      <c r="A105" s="572">
        <v>1100602</v>
      </c>
      <c r="B105" s="574" t="s">
        <v>173</v>
      </c>
      <c r="C105" s="562">
        <v>37000</v>
      </c>
      <c r="D105" s="563">
        <v>39200</v>
      </c>
      <c r="E105" s="563">
        <v>41000</v>
      </c>
      <c r="F105" s="564">
        <f t="shared" si="6"/>
        <v>1.10810810810811</v>
      </c>
      <c r="G105" s="564">
        <f t="shared" si="7"/>
        <v>1.04591836734694</v>
      </c>
      <c r="I105" s="576"/>
    </row>
    <row r="106" s="544" customFormat="1" ht="22.05" customHeight="1" spans="1:9">
      <c r="A106" s="570">
        <v>11008</v>
      </c>
      <c r="B106" s="571" t="s">
        <v>174</v>
      </c>
      <c r="C106" s="567">
        <v>151501</v>
      </c>
      <c r="D106" s="567">
        <v>151501</v>
      </c>
      <c r="E106" s="568">
        <f>表4!D1428</f>
        <v>137159.52</v>
      </c>
      <c r="F106" s="569">
        <f t="shared" ref="F106:F113" si="8">IF(C106&gt;0,E106/C106,0)</f>
        <v>0.905337390512274</v>
      </c>
      <c r="G106" s="569">
        <f t="shared" ref="G106:G113" si="9">IF(D106&gt;0,E106/D106,0)</f>
        <v>0.905337390512274</v>
      </c>
      <c r="I106" s="576"/>
    </row>
    <row r="107" s="544" customFormat="1" ht="22.05" customHeight="1" spans="1:9">
      <c r="A107" s="570">
        <v>11009</v>
      </c>
      <c r="B107" s="571" t="s">
        <v>175</v>
      </c>
      <c r="C107" s="567">
        <f>C108</f>
        <v>500</v>
      </c>
      <c r="D107" s="568">
        <f>D108</f>
        <v>3380</v>
      </c>
      <c r="E107" s="568">
        <f>E108</f>
        <v>4028.1629</v>
      </c>
      <c r="F107" s="569">
        <f t="shared" si="8"/>
        <v>8.0563258</v>
      </c>
      <c r="G107" s="569">
        <f t="shared" si="9"/>
        <v>1.19176417159763</v>
      </c>
      <c r="I107" s="576"/>
    </row>
    <row r="108" s="544" customFormat="1" ht="22.05" customHeight="1" outlineLevel="1" spans="1:9">
      <c r="A108" s="572">
        <v>1100901</v>
      </c>
      <c r="B108" s="574" t="s">
        <v>176</v>
      </c>
      <c r="C108" s="562">
        <f>SUM(C109:C111)</f>
        <v>500</v>
      </c>
      <c r="D108" s="563">
        <f>SUM(D109:D111)</f>
        <v>3380</v>
      </c>
      <c r="E108" s="563">
        <f>SUM(E109:E111)</f>
        <v>4028.1629</v>
      </c>
      <c r="F108" s="564">
        <f t="shared" si="8"/>
        <v>8.0563258</v>
      </c>
      <c r="G108" s="564">
        <f t="shared" si="9"/>
        <v>1.19176417159763</v>
      </c>
      <c r="I108" s="576"/>
    </row>
    <row r="109" s="544" customFormat="1" ht="22.05" customHeight="1" outlineLevel="1" spans="1:9">
      <c r="A109" s="527">
        <v>110090102</v>
      </c>
      <c r="B109" s="527" t="s">
        <v>177</v>
      </c>
      <c r="C109" s="562"/>
      <c r="D109" s="563"/>
      <c r="E109" s="563"/>
      <c r="F109" s="564">
        <f t="shared" si="8"/>
        <v>0</v>
      </c>
      <c r="G109" s="564">
        <f t="shared" si="9"/>
        <v>0</v>
      </c>
      <c r="I109" s="576"/>
    </row>
    <row r="110" s="544" customFormat="1" ht="22.05" customHeight="1" outlineLevel="1" spans="1:9">
      <c r="A110" s="527">
        <v>110090103</v>
      </c>
      <c r="B110" s="527" t="s">
        <v>178</v>
      </c>
      <c r="C110" s="562"/>
      <c r="D110" s="563">
        <f>表17!C36</f>
        <v>3000</v>
      </c>
      <c r="E110" s="563">
        <f>表17!D36</f>
        <v>4028.1629</v>
      </c>
      <c r="F110" s="564">
        <f t="shared" si="8"/>
        <v>0</v>
      </c>
      <c r="G110" s="564">
        <f t="shared" si="9"/>
        <v>1.34272096666667</v>
      </c>
      <c r="I110" s="576"/>
    </row>
    <row r="111" s="544" customFormat="1" ht="22.05" customHeight="1" outlineLevel="1" spans="1:9">
      <c r="A111" s="527">
        <v>110090199</v>
      </c>
      <c r="B111" s="527" t="s">
        <v>179</v>
      </c>
      <c r="C111" s="562">
        <v>500</v>
      </c>
      <c r="D111" s="563">
        <v>380</v>
      </c>
      <c r="E111" s="563"/>
      <c r="F111" s="564">
        <f t="shared" si="8"/>
        <v>0</v>
      </c>
      <c r="G111" s="564">
        <f t="shared" si="9"/>
        <v>0</v>
      </c>
      <c r="I111" s="576"/>
    </row>
    <row r="112" s="544" customFormat="1" ht="20" customHeight="1" spans="1:9">
      <c r="A112" s="570">
        <v>11011</v>
      </c>
      <c r="B112" s="571" t="s">
        <v>180</v>
      </c>
      <c r="C112" s="567">
        <f>C113</f>
        <v>111984</v>
      </c>
      <c r="D112" s="568">
        <f>D113</f>
        <v>111984</v>
      </c>
      <c r="E112" s="568">
        <f>E113</f>
        <v>9160</v>
      </c>
      <c r="F112" s="569">
        <f t="shared" si="8"/>
        <v>0.0817973996285184</v>
      </c>
      <c r="G112" s="569">
        <f t="shared" si="9"/>
        <v>0.0817973996285184</v>
      </c>
      <c r="I112" s="576"/>
    </row>
    <row r="113" s="544" customFormat="1" ht="22.05" customHeight="1" outlineLevel="1" spans="1:9">
      <c r="A113" s="572">
        <v>1101101</v>
      </c>
      <c r="B113" s="574" t="s">
        <v>181</v>
      </c>
      <c r="C113" s="562">
        <f>SUM(C114:C117)</f>
        <v>111984</v>
      </c>
      <c r="D113" s="563">
        <f>SUM(D114:D117)</f>
        <v>111984</v>
      </c>
      <c r="E113" s="563">
        <f>SUM(E114:E117)</f>
        <v>9160</v>
      </c>
      <c r="F113" s="564">
        <f t="shared" si="8"/>
        <v>0.0817973996285184</v>
      </c>
      <c r="G113" s="564">
        <f t="shared" si="9"/>
        <v>0.0817973996285184</v>
      </c>
      <c r="I113" s="576"/>
    </row>
    <row r="114" s="544" customFormat="1" ht="13.5" outlineLevel="1" spans="1:9">
      <c r="A114" s="527">
        <v>110110101</v>
      </c>
      <c r="B114" s="527" t="s">
        <v>182</v>
      </c>
      <c r="C114" s="562">
        <v>111984</v>
      </c>
      <c r="D114" s="562">
        <v>111984</v>
      </c>
      <c r="E114" s="563">
        <v>9160</v>
      </c>
      <c r="F114" s="564">
        <f t="shared" ref="F114:F123" si="10">IF(C114&gt;0,E114/C114,0)</f>
        <v>0.0817973996285184</v>
      </c>
      <c r="G114" s="564">
        <f t="shared" ref="G114:G123" si="11">IF(D114&gt;0,E114/D114,0)</f>
        <v>0.0817973996285184</v>
      </c>
      <c r="I114" s="576"/>
    </row>
    <row r="115" s="544" customFormat="1" ht="22.05" customHeight="1" outlineLevel="1" spans="1:9">
      <c r="A115" s="527">
        <v>110110102</v>
      </c>
      <c r="B115" s="527" t="s">
        <v>183</v>
      </c>
      <c r="C115" s="562"/>
      <c r="D115" s="563"/>
      <c r="E115" s="563"/>
      <c r="F115" s="564">
        <f t="shared" si="10"/>
        <v>0</v>
      </c>
      <c r="G115" s="564">
        <f t="shared" si="11"/>
        <v>0</v>
      </c>
      <c r="I115" s="576"/>
    </row>
    <row r="116" s="544" customFormat="1" ht="22.05" customHeight="1" outlineLevel="1" spans="1:9">
      <c r="A116" s="527">
        <v>110110103</v>
      </c>
      <c r="B116" s="527" t="s">
        <v>184</v>
      </c>
      <c r="C116" s="562"/>
      <c r="D116" s="563"/>
      <c r="E116" s="563"/>
      <c r="F116" s="564">
        <f t="shared" si="10"/>
        <v>0</v>
      </c>
      <c r="G116" s="564">
        <f t="shared" si="11"/>
        <v>0</v>
      </c>
      <c r="I116" s="576"/>
    </row>
    <row r="117" s="544" customFormat="1" ht="22.05" customHeight="1" outlineLevel="1" spans="1:9">
      <c r="A117" s="527">
        <v>110110104</v>
      </c>
      <c r="B117" s="527" t="s">
        <v>185</v>
      </c>
      <c r="C117" s="562"/>
      <c r="D117" s="563"/>
      <c r="E117" s="563"/>
      <c r="F117" s="564">
        <f t="shared" si="10"/>
        <v>0</v>
      </c>
      <c r="G117" s="564">
        <f t="shared" si="11"/>
        <v>0</v>
      </c>
      <c r="I117" s="576"/>
    </row>
    <row r="118" s="544" customFormat="1" ht="22.05" customHeight="1" spans="1:9">
      <c r="A118" s="570">
        <v>11015</v>
      </c>
      <c r="B118" s="571" t="s">
        <v>186</v>
      </c>
      <c r="C118" s="567">
        <v>137867</v>
      </c>
      <c r="D118" s="568">
        <v>137867</v>
      </c>
      <c r="E118" s="568">
        <f>E119</f>
        <v>0</v>
      </c>
      <c r="F118" s="569">
        <f t="shared" si="10"/>
        <v>0</v>
      </c>
      <c r="G118" s="569">
        <f t="shared" si="11"/>
        <v>0</v>
      </c>
      <c r="I118" s="576"/>
    </row>
    <row r="119" s="544" customFormat="1" ht="22.05" customHeight="1" spans="1:9">
      <c r="A119" s="570">
        <v>11021</v>
      </c>
      <c r="B119" s="571" t="s">
        <v>187</v>
      </c>
      <c r="C119" s="567">
        <f>SUM(C120:C123)</f>
        <v>0</v>
      </c>
      <c r="D119" s="568">
        <f>SUM(D120:D123)</f>
        <v>0</v>
      </c>
      <c r="E119" s="568">
        <f>SUM(E120:E123)</f>
        <v>0</v>
      </c>
      <c r="F119" s="569">
        <f t="shared" si="10"/>
        <v>0</v>
      </c>
      <c r="G119" s="569">
        <f t="shared" si="11"/>
        <v>0</v>
      </c>
      <c r="I119" s="576"/>
    </row>
    <row r="120" s="544" customFormat="1" ht="22.05" customHeight="1" outlineLevel="1" spans="1:9">
      <c r="A120" s="572">
        <v>1102101</v>
      </c>
      <c r="B120" s="578" t="s">
        <v>188</v>
      </c>
      <c r="C120" s="562"/>
      <c r="D120" s="563"/>
      <c r="E120" s="563"/>
      <c r="F120" s="564">
        <f t="shared" si="10"/>
        <v>0</v>
      </c>
      <c r="G120" s="564">
        <f t="shared" si="11"/>
        <v>0</v>
      </c>
      <c r="I120" s="576"/>
    </row>
    <row r="121" s="544" customFormat="1" ht="22.05" customHeight="1" outlineLevel="1" spans="1:9">
      <c r="A121" s="572">
        <v>1102102</v>
      </c>
      <c r="B121" s="578" t="s">
        <v>189</v>
      </c>
      <c r="C121" s="562"/>
      <c r="D121" s="563"/>
      <c r="E121" s="563"/>
      <c r="F121" s="564">
        <f t="shared" si="10"/>
        <v>0</v>
      </c>
      <c r="G121" s="564">
        <f t="shared" si="11"/>
        <v>0</v>
      </c>
      <c r="I121" s="576"/>
    </row>
    <row r="122" s="544" customFormat="1" ht="22.05" customHeight="1" outlineLevel="1" spans="1:9">
      <c r="A122" s="572">
        <v>1102103</v>
      </c>
      <c r="B122" s="578" t="s">
        <v>190</v>
      </c>
      <c r="C122" s="562"/>
      <c r="D122" s="563"/>
      <c r="E122" s="563"/>
      <c r="F122" s="564">
        <f t="shared" si="10"/>
        <v>0</v>
      </c>
      <c r="G122" s="564">
        <f t="shared" si="11"/>
        <v>0</v>
      </c>
      <c r="I122" s="576"/>
    </row>
    <row r="123" s="544" customFormat="1" ht="22.05" customHeight="1" outlineLevel="1" spans="1:9">
      <c r="A123" s="572">
        <v>1102199</v>
      </c>
      <c r="B123" s="578" t="s">
        <v>191</v>
      </c>
      <c r="C123" s="562"/>
      <c r="D123" s="563"/>
      <c r="E123" s="563"/>
      <c r="F123" s="564">
        <f t="shared" si="10"/>
        <v>0</v>
      </c>
      <c r="G123" s="564">
        <f t="shared" si="11"/>
        <v>0</v>
      </c>
      <c r="I123" s="576"/>
    </row>
    <row r="124" s="544" customFormat="1" ht="22.05" customHeight="1" spans="1:9">
      <c r="A124" s="570"/>
      <c r="B124" s="579"/>
      <c r="C124" s="562"/>
      <c r="D124" s="563"/>
      <c r="E124" s="563"/>
      <c r="F124" s="564"/>
      <c r="G124" s="564"/>
      <c r="I124" s="576"/>
    </row>
    <row r="125" ht="22.05" customHeight="1" spans="1:7">
      <c r="A125" s="580"/>
      <c r="B125" s="581" t="s">
        <v>192</v>
      </c>
      <c r="C125" s="567">
        <f>SUM(C6,C34)</f>
        <v>1606687</v>
      </c>
      <c r="D125" s="568">
        <f>SUM(D6,D34)</f>
        <v>1685249</v>
      </c>
      <c r="E125" s="568">
        <f>SUM(E6,E34)</f>
        <v>1456273.6829</v>
      </c>
      <c r="F125" s="569">
        <f>IF(C125&gt;0,E125/C125,0)</f>
        <v>0.906382937622574</v>
      </c>
      <c r="G125" s="569">
        <f>IF(D125&gt;0,E125/D125,0)</f>
        <v>0.864129682260604</v>
      </c>
    </row>
  </sheetData>
  <mergeCells count="5">
    <mergeCell ref="A2:G2"/>
    <mergeCell ref="A4:B4"/>
    <mergeCell ref="E4:G4"/>
    <mergeCell ref="C4:C5"/>
    <mergeCell ref="D4:D5"/>
  </mergeCells>
  <printOptions horizontalCentered="1"/>
  <pageMargins left="0.75" right="0.75" top="1" bottom="1" header="0.5" footer="0.5"/>
  <pageSetup paperSize="9" scale="72" fitToHeight="0"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1353"/>
  <sheetViews>
    <sheetView showZeros="0" view="pageBreakPreview" zoomScaleNormal="100" workbookViewId="0">
      <pane xSplit="2" ySplit="5" topLeftCell="C6" activePane="bottomRight" state="frozen"/>
      <selection/>
      <selection pane="topRight"/>
      <selection pane="bottomLeft"/>
      <selection pane="bottomRight" activeCell="B1345" sqref="B1345"/>
    </sheetView>
  </sheetViews>
  <sheetFormatPr defaultColWidth="9" defaultRowHeight="13.5" outlineLevelCol="6"/>
  <cols>
    <col min="1" max="1" width="12.4" style="532" customWidth="1"/>
    <col min="2" max="2" width="27.1" style="504" customWidth="1"/>
    <col min="3" max="5" width="11.7" style="506" customWidth="1"/>
    <col min="6" max="6" width="10.2" style="506" customWidth="1"/>
    <col min="7" max="7" width="10.6" style="506" customWidth="1"/>
    <col min="8" max="16384" width="9" style="506"/>
  </cols>
  <sheetData>
    <row r="1" ht="14.25" spans="1:7">
      <c r="A1" s="533" t="s">
        <v>7</v>
      </c>
      <c r="B1" s="424"/>
      <c r="C1" s="388"/>
      <c r="D1" s="388"/>
      <c r="E1" s="388"/>
      <c r="F1" s="392" t="s">
        <v>2</v>
      </c>
      <c r="G1" s="392"/>
    </row>
    <row r="2" s="500" customFormat="1" ht="22.5" spans="1:7">
      <c r="A2" s="390" t="s">
        <v>193</v>
      </c>
      <c r="B2" s="509"/>
      <c r="C2" s="390"/>
      <c r="D2" s="390"/>
      <c r="E2" s="390"/>
      <c r="F2" s="390"/>
      <c r="G2" s="390"/>
    </row>
    <row r="3" spans="1:7">
      <c r="A3" s="534"/>
      <c r="B3" s="424"/>
      <c r="C3" s="388"/>
      <c r="D3" s="388"/>
      <c r="E3" s="388"/>
      <c r="F3" s="388"/>
      <c r="G3" s="392" t="s">
        <v>39</v>
      </c>
    </row>
    <row r="4" ht="23.1" customHeight="1" spans="1:7">
      <c r="A4" s="481" t="s">
        <v>40</v>
      </c>
      <c r="B4" s="280"/>
      <c r="C4" s="280" t="s">
        <v>41</v>
      </c>
      <c r="D4" s="280" t="s">
        <v>42</v>
      </c>
      <c r="E4" s="280" t="s">
        <v>43</v>
      </c>
      <c r="F4" s="280"/>
      <c r="G4" s="280"/>
    </row>
    <row r="5" ht="38.1" customHeight="1" spans="1:7">
      <c r="A5" s="481" t="s">
        <v>44</v>
      </c>
      <c r="B5" s="280" t="s">
        <v>45</v>
      </c>
      <c r="C5" s="280"/>
      <c r="D5" s="280"/>
      <c r="E5" s="280" t="s">
        <v>46</v>
      </c>
      <c r="F5" s="397" t="s">
        <v>47</v>
      </c>
      <c r="G5" s="397" t="s">
        <v>48</v>
      </c>
    </row>
    <row r="6" spans="1:7">
      <c r="A6" s="535">
        <v>201</v>
      </c>
      <c r="B6" s="536" t="s">
        <v>194</v>
      </c>
      <c r="C6" s="511">
        <v>183798.6376338</v>
      </c>
      <c r="D6" s="511">
        <v>190462</v>
      </c>
      <c r="E6" s="511">
        <v>199528.662963</v>
      </c>
      <c r="F6" s="537">
        <v>1.08558292668382</v>
      </c>
      <c r="G6" s="537">
        <v>1.04760352701851</v>
      </c>
    </row>
    <row r="7" outlineLevel="1" spans="1:7">
      <c r="A7" s="538">
        <v>20101</v>
      </c>
      <c r="B7" s="513" t="s">
        <v>195</v>
      </c>
      <c r="C7" s="511">
        <v>4321.824266</v>
      </c>
      <c r="D7" s="511">
        <v>3969</v>
      </c>
      <c r="E7" s="511">
        <v>4318.8808</v>
      </c>
      <c r="F7" s="537">
        <v>0.999318929734567</v>
      </c>
      <c r="G7" s="537">
        <v>1.08815338876291</v>
      </c>
    </row>
    <row r="8" outlineLevel="2" spans="1:7">
      <c r="A8" s="539">
        <v>2010101</v>
      </c>
      <c r="B8" s="422" t="s">
        <v>196</v>
      </c>
      <c r="C8" s="518">
        <v>3503.672343</v>
      </c>
      <c r="D8" s="518">
        <v>3315</v>
      </c>
      <c r="E8" s="518">
        <v>3212.9608</v>
      </c>
      <c r="F8" s="540">
        <v>0.917026618205092</v>
      </c>
      <c r="G8" s="540">
        <v>0.969218944193062</v>
      </c>
    </row>
    <row r="9" outlineLevel="2" spans="1:7">
      <c r="A9" s="539">
        <v>2010102</v>
      </c>
      <c r="B9" s="422" t="s">
        <v>197</v>
      </c>
      <c r="C9" s="518">
        <v>392.3</v>
      </c>
      <c r="D9" s="518">
        <v>256</v>
      </c>
      <c r="E9" s="518">
        <v>654.72</v>
      </c>
      <c r="F9" s="540">
        <v>1.66892684170278</v>
      </c>
      <c r="G9" s="540">
        <v>2.5575</v>
      </c>
    </row>
    <row r="10" outlineLevel="2" spans="1:7">
      <c r="A10" s="539">
        <v>2010103</v>
      </c>
      <c r="B10" s="422" t="s">
        <v>198</v>
      </c>
      <c r="C10" s="518">
        <v>3.271923</v>
      </c>
      <c r="D10" s="518">
        <v>3</v>
      </c>
      <c r="E10" s="518">
        <v>0</v>
      </c>
      <c r="F10" s="540">
        <v>0</v>
      </c>
      <c r="G10" s="540">
        <v>0</v>
      </c>
    </row>
    <row r="11" outlineLevel="2" spans="1:7">
      <c r="A11" s="539">
        <v>2010104</v>
      </c>
      <c r="B11" s="422" t="s">
        <v>199</v>
      </c>
      <c r="C11" s="518">
        <v>176.8</v>
      </c>
      <c r="D11" s="518">
        <v>163</v>
      </c>
      <c r="E11" s="518">
        <v>170.4</v>
      </c>
      <c r="F11" s="540">
        <v>0.963800904977376</v>
      </c>
      <c r="G11" s="540">
        <v>1.04539877300613</v>
      </c>
    </row>
    <row r="12" outlineLevel="2" spans="1:7">
      <c r="A12" s="539">
        <v>2010105</v>
      </c>
      <c r="B12" s="422" t="s">
        <v>200</v>
      </c>
      <c r="C12" s="518">
        <v>39</v>
      </c>
      <c r="D12" s="518">
        <v>26</v>
      </c>
      <c r="E12" s="518">
        <v>10</v>
      </c>
      <c r="F12" s="540">
        <v>0.256410256410256</v>
      </c>
      <c r="G12" s="540">
        <v>0.384615384615385</v>
      </c>
    </row>
    <row r="13" outlineLevel="2" spans="1:7">
      <c r="A13" s="539">
        <v>2010106</v>
      </c>
      <c r="B13" s="422" t="s">
        <v>201</v>
      </c>
      <c r="C13" s="518">
        <v>29.5</v>
      </c>
      <c r="D13" s="518">
        <v>30</v>
      </c>
      <c r="E13" s="518">
        <v>34</v>
      </c>
      <c r="F13" s="540">
        <v>1.15254237288136</v>
      </c>
      <c r="G13" s="540">
        <v>1.13333333333333</v>
      </c>
    </row>
    <row r="14" outlineLevel="2" spans="1:7">
      <c r="A14" s="539">
        <v>2010107</v>
      </c>
      <c r="B14" s="422" t="s">
        <v>202</v>
      </c>
      <c r="C14" s="518">
        <v>85</v>
      </c>
      <c r="D14" s="518">
        <v>108</v>
      </c>
      <c r="E14" s="518">
        <v>133</v>
      </c>
      <c r="F14" s="540">
        <v>1.56470588235294</v>
      </c>
      <c r="G14" s="540">
        <v>1.23148148148148</v>
      </c>
    </row>
    <row r="15" outlineLevel="2" spans="1:7">
      <c r="A15" s="539">
        <v>2010108</v>
      </c>
      <c r="B15" s="422" t="s">
        <v>203</v>
      </c>
      <c r="C15" s="518">
        <v>51</v>
      </c>
      <c r="D15" s="518">
        <v>25</v>
      </c>
      <c r="E15" s="518">
        <v>60</v>
      </c>
      <c r="F15" s="540">
        <v>1.17647058823529</v>
      </c>
      <c r="G15" s="540">
        <v>2.4</v>
      </c>
    </row>
    <row r="16" outlineLevel="2" spans="1:7">
      <c r="A16" s="539">
        <v>2010109</v>
      </c>
      <c r="B16" s="422" t="s">
        <v>204</v>
      </c>
      <c r="C16" s="518">
        <v>0</v>
      </c>
      <c r="D16" s="518">
        <v>0</v>
      </c>
      <c r="E16" s="518">
        <v>0</v>
      </c>
      <c r="F16" s="540">
        <v>0</v>
      </c>
      <c r="G16" s="540">
        <v>0</v>
      </c>
    </row>
    <row r="17" outlineLevel="2" spans="1:7">
      <c r="A17" s="539">
        <v>2010150</v>
      </c>
      <c r="B17" s="422" t="s">
        <v>205</v>
      </c>
      <c r="C17" s="518">
        <v>8.28</v>
      </c>
      <c r="D17" s="518">
        <v>8</v>
      </c>
      <c r="E17" s="518">
        <v>0</v>
      </c>
      <c r="F17" s="540">
        <v>0</v>
      </c>
      <c r="G17" s="540">
        <v>0</v>
      </c>
    </row>
    <row r="18" outlineLevel="2" spans="1:7">
      <c r="A18" s="539">
        <v>2010199</v>
      </c>
      <c r="B18" s="422" t="s">
        <v>206</v>
      </c>
      <c r="C18" s="518">
        <v>33</v>
      </c>
      <c r="D18" s="518">
        <v>35</v>
      </c>
      <c r="E18" s="518">
        <v>43.8</v>
      </c>
      <c r="F18" s="540">
        <v>1.32727272727273</v>
      </c>
      <c r="G18" s="540">
        <v>1.25142857142857</v>
      </c>
    </row>
    <row r="19" outlineLevel="1" spans="1:7">
      <c r="A19" s="538">
        <v>20102</v>
      </c>
      <c r="B19" s="513" t="s">
        <v>207</v>
      </c>
      <c r="C19" s="511">
        <v>3131.694581</v>
      </c>
      <c r="D19" s="511">
        <v>3991</v>
      </c>
      <c r="E19" s="511">
        <v>3426.677039</v>
      </c>
      <c r="F19" s="537">
        <v>1.09419260096105</v>
      </c>
      <c r="G19" s="537">
        <v>0.858601112252568</v>
      </c>
    </row>
    <row r="20" outlineLevel="2" spans="1:7">
      <c r="A20" s="539">
        <v>2010201</v>
      </c>
      <c r="B20" s="422" t="s">
        <v>196</v>
      </c>
      <c r="C20" s="518">
        <v>2478.694581</v>
      </c>
      <c r="D20" s="518">
        <v>3285</v>
      </c>
      <c r="E20" s="518">
        <v>2899.318039</v>
      </c>
      <c r="F20" s="540">
        <v>1.16969555717926</v>
      </c>
      <c r="G20" s="540">
        <v>0.882593010350076</v>
      </c>
    </row>
    <row r="21" outlineLevel="2" spans="1:7">
      <c r="A21" s="539">
        <v>2010202</v>
      </c>
      <c r="B21" s="422" t="s">
        <v>197</v>
      </c>
      <c r="C21" s="518">
        <v>312</v>
      </c>
      <c r="D21" s="518">
        <v>334</v>
      </c>
      <c r="E21" s="518">
        <v>193.359</v>
      </c>
      <c r="F21" s="540">
        <v>0.619740384615384</v>
      </c>
      <c r="G21" s="540">
        <v>0.578919161676647</v>
      </c>
    </row>
    <row r="22" outlineLevel="2" spans="1:7">
      <c r="A22" s="539">
        <v>2010203</v>
      </c>
      <c r="B22" s="422" t="s">
        <v>198</v>
      </c>
      <c r="C22" s="518">
        <v>31</v>
      </c>
      <c r="D22" s="518">
        <v>31</v>
      </c>
      <c r="E22" s="518">
        <v>0</v>
      </c>
      <c r="F22" s="540">
        <v>0</v>
      </c>
      <c r="G22" s="540">
        <v>0</v>
      </c>
    </row>
    <row r="23" outlineLevel="2" spans="1:7">
      <c r="A23" s="539">
        <v>2010204</v>
      </c>
      <c r="B23" s="422" t="s">
        <v>208</v>
      </c>
      <c r="C23" s="518">
        <v>117</v>
      </c>
      <c r="D23" s="518">
        <v>119</v>
      </c>
      <c r="E23" s="518">
        <v>129</v>
      </c>
      <c r="F23" s="540">
        <v>1.1025641025641</v>
      </c>
      <c r="G23" s="540">
        <v>1.08403361344538</v>
      </c>
    </row>
    <row r="24" outlineLevel="2" spans="1:7">
      <c r="A24" s="539">
        <v>2010205</v>
      </c>
      <c r="B24" s="422" t="s">
        <v>209</v>
      </c>
      <c r="C24" s="518">
        <v>79</v>
      </c>
      <c r="D24" s="518">
        <v>81</v>
      </c>
      <c r="E24" s="518">
        <v>79</v>
      </c>
      <c r="F24" s="540">
        <v>1</v>
      </c>
      <c r="G24" s="540">
        <v>0.975308641975309</v>
      </c>
    </row>
    <row r="25" outlineLevel="2" spans="1:7">
      <c r="A25" s="539">
        <v>2010206</v>
      </c>
      <c r="B25" s="422" t="s">
        <v>210</v>
      </c>
      <c r="C25" s="518">
        <v>64</v>
      </c>
      <c r="D25" s="518">
        <v>64</v>
      </c>
      <c r="E25" s="518">
        <v>64</v>
      </c>
      <c r="F25" s="540">
        <v>1</v>
      </c>
      <c r="G25" s="540">
        <v>1</v>
      </c>
    </row>
    <row r="26" outlineLevel="2" spans="1:7">
      <c r="A26" s="539">
        <v>2010250</v>
      </c>
      <c r="B26" s="422" t="s">
        <v>205</v>
      </c>
      <c r="C26" s="518">
        <v>0</v>
      </c>
      <c r="D26" s="518">
        <v>0</v>
      </c>
      <c r="E26" s="518">
        <v>0</v>
      </c>
      <c r="F26" s="540">
        <v>0</v>
      </c>
      <c r="G26" s="540">
        <v>0</v>
      </c>
    </row>
    <row r="27" outlineLevel="2" spans="1:7">
      <c r="A27" s="539">
        <v>2010299</v>
      </c>
      <c r="B27" s="422" t="s">
        <v>211</v>
      </c>
      <c r="C27" s="518">
        <v>50</v>
      </c>
      <c r="D27" s="518">
        <v>77</v>
      </c>
      <c r="E27" s="518">
        <v>62</v>
      </c>
      <c r="F27" s="540">
        <v>1.24</v>
      </c>
      <c r="G27" s="540">
        <v>0.805194805194805</v>
      </c>
    </row>
    <row r="28" ht="27" outlineLevel="1" spans="1:7">
      <c r="A28" s="538">
        <v>20103</v>
      </c>
      <c r="B28" s="513" t="s">
        <v>212</v>
      </c>
      <c r="C28" s="511">
        <v>62279.073727</v>
      </c>
      <c r="D28" s="511">
        <v>77456</v>
      </c>
      <c r="E28" s="511">
        <v>87718.204567</v>
      </c>
      <c r="F28" s="537">
        <v>1.4084699613792</v>
      </c>
      <c r="G28" s="537">
        <v>1.13249076336243</v>
      </c>
    </row>
    <row r="29" outlineLevel="2" spans="1:7">
      <c r="A29" s="539">
        <v>2010301</v>
      </c>
      <c r="B29" s="422" t="s">
        <v>196</v>
      </c>
      <c r="C29" s="518">
        <v>34127.881738</v>
      </c>
      <c r="D29" s="518">
        <v>38737</v>
      </c>
      <c r="E29" s="518">
        <v>43133.524842</v>
      </c>
      <c r="F29" s="540">
        <v>1.26387934572489</v>
      </c>
      <c r="G29" s="540">
        <v>1.11349678193975</v>
      </c>
    </row>
    <row r="30" outlineLevel="2" spans="1:7">
      <c r="A30" s="539">
        <v>2010302</v>
      </c>
      <c r="B30" s="422" t="s">
        <v>197</v>
      </c>
      <c r="C30" s="518">
        <v>15041.613511</v>
      </c>
      <c r="D30" s="518">
        <v>25528</v>
      </c>
      <c r="E30" s="518">
        <v>30417.822197</v>
      </c>
      <c r="F30" s="540">
        <v>2.02224463318083</v>
      </c>
      <c r="G30" s="540">
        <v>1.19154740665152</v>
      </c>
    </row>
    <row r="31" outlineLevel="2" spans="1:7">
      <c r="A31" s="539">
        <v>2010303</v>
      </c>
      <c r="B31" s="422" t="s">
        <v>198</v>
      </c>
      <c r="C31" s="518">
        <v>7854.181848</v>
      </c>
      <c r="D31" s="518">
        <v>7643</v>
      </c>
      <c r="E31" s="518">
        <v>7770.023041</v>
      </c>
      <c r="F31" s="540">
        <v>0.989284841040263</v>
      </c>
      <c r="G31" s="540">
        <v>1.01661952649483</v>
      </c>
    </row>
    <row r="32" outlineLevel="2" spans="1:7">
      <c r="A32" s="539">
        <v>2010304</v>
      </c>
      <c r="B32" s="422" t="s">
        <v>213</v>
      </c>
      <c r="C32" s="518">
        <v>0</v>
      </c>
      <c r="D32" s="518">
        <v>3</v>
      </c>
      <c r="E32" s="518">
        <v>0</v>
      </c>
      <c r="F32" s="540">
        <v>0</v>
      </c>
      <c r="G32" s="540">
        <v>0</v>
      </c>
    </row>
    <row r="33" outlineLevel="2" spans="1:7">
      <c r="A33" s="539">
        <v>2010305</v>
      </c>
      <c r="B33" s="422" t="s">
        <v>214</v>
      </c>
      <c r="C33" s="518">
        <v>0</v>
      </c>
      <c r="D33" s="518">
        <v>54</v>
      </c>
      <c r="E33" s="518">
        <v>40</v>
      </c>
      <c r="F33" s="540">
        <v>0</v>
      </c>
      <c r="G33" s="540">
        <v>0.740740740740741</v>
      </c>
    </row>
    <row r="34" outlineLevel="2" spans="1:7">
      <c r="A34" s="539">
        <v>2010306</v>
      </c>
      <c r="B34" s="422" t="s">
        <v>215</v>
      </c>
      <c r="C34" s="518">
        <v>76</v>
      </c>
      <c r="D34" s="518">
        <v>34</v>
      </c>
      <c r="E34" s="518">
        <v>34</v>
      </c>
      <c r="F34" s="540">
        <v>0.447368421052632</v>
      </c>
      <c r="G34" s="540">
        <v>1</v>
      </c>
    </row>
    <row r="35" outlineLevel="2" spans="1:7">
      <c r="A35" s="541">
        <v>2010308</v>
      </c>
      <c r="B35" s="422" t="s">
        <v>216</v>
      </c>
      <c r="C35" s="518">
        <v>996.371277</v>
      </c>
      <c r="D35" s="518">
        <v>1024</v>
      </c>
      <c r="E35" s="518">
        <v>125</v>
      </c>
      <c r="F35" s="540">
        <v>0.125455242323289</v>
      </c>
      <c r="G35" s="540">
        <v>0.1220703125</v>
      </c>
    </row>
    <row r="36" outlineLevel="2" spans="1:7">
      <c r="A36" s="539">
        <v>2010309</v>
      </c>
      <c r="B36" s="422" t="s">
        <v>217</v>
      </c>
      <c r="C36" s="518">
        <v>0</v>
      </c>
      <c r="D36" s="518">
        <v>0</v>
      </c>
      <c r="E36" s="518">
        <v>0</v>
      </c>
      <c r="F36" s="540">
        <v>0</v>
      </c>
      <c r="G36" s="540">
        <v>0</v>
      </c>
    </row>
    <row r="37" outlineLevel="2" spans="1:7">
      <c r="A37" s="539">
        <v>2010350</v>
      </c>
      <c r="B37" s="422" t="s">
        <v>205</v>
      </c>
      <c r="C37" s="518">
        <v>415.025353</v>
      </c>
      <c r="D37" s="518">
        <v>400</v>
      </c>
      <c r="E37" s="518">
        <v>562.197607</v>
      </c>
      <c r="F37" s="540">
        <v>1.35461027365237</v>
      </c>
      <c r="G37" s="540">
        <v>1.4054940175</v>
      </c>
    </row>
    <row r="38" ht="27" outlineLevel="2" spans="1:7">
      <c r="A38" s="539">
        <v>2010399</v>
      </c>
      <c r="B38" s="422" t="s">
        <v>218</v>
      </c>
      <c r="C38" s="518">
        <v>3768</v>
      </c>
      <c r="D38" s="518">
        <v>4033</v>
      </c>
      <c r="E38" s="518">
        <v>5635.63688</v>
      </c>
      <c r="F38" s="540">
        <v>1.49565734607219</v>
      </c>
      <c r="G38" s="540">
        <v>1.39738082816762</v>
      </c>
    </row>
    <row r="39" outlineLevel="1" spans="1:7">
      <c r="A39" s="538">
        <v>20104</v>
      </c>
      <c r="B39" s="513" t="s">
        <v>219</v>
      </c>
      <c r="C39" s="511">
        <v>7958.473983</v>
      </c>
      <c r="D39" s="511">
        <v>6759</v>
      </c>
      <c r="E39" s="511">
        <v>5669.625344</v>
      </c>
      <c r="F39" s="537">
        <v>0.712401065343786</v>
      </c>
      <c r="G39" s="537">
        <v>0.838826060659861</v>
      </c>
    </row>
    <row r="40" outlineLevel="2" spans="1:7">
      <c r="A40" s="539">
        <v>2010401</v>
      </c>
      <c r="B40" s="422" t="s">
        <v>196</v>
      </c>
      <c r="C40" s="518">
        <v>3461.894713</v>
      </c>
      <c r="D40" s="518">
        <v>2950</v>
      </c>
      <c r="E40" s="518">
        <v>2302.581947</v>
      </c>
      <c r="F40" s="540">
        <v>0.665121887835992</v>
      </c>
      <c r="G40" s="540">
        <v>0.780536253220339</v>
      </c>
    </row>
    <row r="41" outlineLevel="2" spans="1:7">
      <c r="A41" s="539">
        <v>2010402</v>
      </c>
      <c r="B41" s="422" t="s">
        <v>197</v>
      </c>
      <c r="C41" s="518">
        <v>3110.97</v>
      </c>
      <c r="D41" s="518">
        <v>3185</v>
      </c>
      <c r="E41" s="518">
        <v>2906.20925</v>
      </c>
      <c r="F41" s="540">
        <v>0.93418105928376</v>
      </c>
      <c r="G41" s="540">
        <v>0.912467582417582</v>
      </c>
    </row>
    <row r="42" outlineLevel="2" spans="1:7">
      <c r="A42" s="539">
        <v>2010403</v>
      </c>
      <c r="B42" s="422" t="s">
        <v>198</v>
      </c>
      <c r="C42" s="518">
        <v>10</v>
      </c>
      <c r="D42" s="518">
        <v>0</v>
      </c>
      <c r="E42" s="518">
        <v>0</v>
      </c>
      <c r="F42" s="540">
        <v>0</v>
      </c>
      <c r="G42" s="540">
        <v>0</v>
      </c>
    </row>
    <row r="43" outlineLevel="2" spans="1:7">
      <c r="A43" s="539">
        <v>2010404</v>
      </c>
      <c r="B43" s="422" t="s">
        <v>220</v>
      </c>
      <c r="C43" s="518">
        <v>0</v>
      </c>
      <c r="D43" s="518">
        <v>60</v>
      </c>
      <c r="E43" s="518">
        <v>60</v>
      </c>
      <c r="F43" s="540">
        <v>0</v>
      </c>
      <c r="G43" s="540">
        <v>1</v>
      </c>
    </row>
    <row r="44" outlineLevel="2" spans="1:7">
      <c r="A44" s="539">
        <v>2010405</v>
      </c>
      <c r="B44" s="422" t="s">
        <v>221</v>
      </c>
      <c r="C44" s="518">
        <v>51</v>
      </c>
      <c r="D44" s="518">
        <v>51</v>
      </c>
      <c r="E44" s="518">
        <v>85</v>
      </c>
      <c r="F44" s="540">
        <v>1.66666666666667</v>
      </c>
      <c r="G44" s="540">
        <v>1.66666666666667</v>
      </c>
    </row>
    <row r="45" outlineLevel="2" spans="1:7">
      <c r="A45" s="539">
        <v>2010406</v>
      </c>
      <c r="B45" s="422" t="s">
        <v>222</v>
      </c>
      <c r="C45" s="518">
        <v>7</v>
      </c>
      <c r="D45" s="518">
        <v>18</v>
      </c>
      <c r="E45" s="518">
        <v>18</v>
      </c>
      <c r="F45" s="540">
        <v>2.57142857142857</v>
      </c>
      <c r="G45" s="540">
        <v>1</v>
      </c>
    </row>
    <row r="46" outlineLevel="2" spans="1:7">
      <c r="A46" s="539">
        <v>2010407</v>
      </c>
      <c r="B46" s="422" t="s">
        <v>223</v>
      </c>
      <c r="C46" s="518">
        <v>10</v>
      </c>
      <c r="D46" s="518">
        <v>10</v>
      </c>
      <c r="E46" s="518">
        <v>10</v>
      </c>
      <c r="F46" s="540">
        <v>1</v>
      </c>
      <c r="G46" s="540">
        <v>1</v>
      </c>
    </row>
    <row r="47" outlineLevel="2" spans="1:7">
      <c r="A47" s="539">
        <v>2010408</v>
      </c>
      <c r="B47" s="422" t="s">
        <v>224</v>
      </c>
      <c r="C47" s="518">
        <v>104.481402</v>
      </c>
      <c r="D47" s="518">
        <v>112</v>
      </c>
      <c r="E47" s="518">
        <v>115.651518</v>
      </c>
      <c r="F47" s="540">
        <v>1.10691008912763</v>
      </c>
      <c r="G47" s="540">
        <v>1.03260283928571</v>
      </c>
    </row>
    <row r="48" outlineLevel="2" spans="1:7">
      <c r="A48" s="539">
        <v>2010450</v>
      </c>
      <c r="B48" s="422" t="s">
        <v>205</v>
      </c>
      <c r="C48" s="518">
        <v>88.127868</v>
      </c>
      <c r="D48" s="518">
        <v>91</v>
      </c>
      <c r="E48" s="518">
        <v>112.182629</v>
      </c>
      <c r="F48" s="540">
        <v>1.27295294378391</v>
      </c>
      <c r="G48" s="540">
        <v>1.23277614285714</v>
      </c>
    </row>
    <row r="49" outlineLevel="2" spans="1:7">
      <c r="A49" s="539">
        <v>2010499</v>
      </c>
      <c r="B49" s="422" t="s">
        <v>225</v>
      </c>
      <c r="C49" s="518">
        <v>1115</v>
      </c>
      <c r="D49" s="518">
        <v>282</v>
      </c>
      <c r="E49" s="518">
        <v>60</v>
      </c>
      <c r="F49" s="540">
        <v>0.0538116591928251</v>
      </c>
      <c r="G49" s="540">
        <v>0.212765957446809</v>
      </c>
    </row>
    <row r="50" outlineLevel="1" spans="1:7">
      <c r="A50" s="538">
        <v>20105</v>
      </c>
      <c r="B50" s="513" t="s">
        <v>226</v>
      </c>
      <c r="C50" s="511">
        <v>2077.821025</v>
      </c>
      <c r="D50" s="511">
        <v>2809</v>
      </c>
      <c r="E50" s="511">
        <v>2177.387814</v>
      </c>
      <c r="F50" s="537">
        <v>1.04791884758217</v>
      </c>
      <c r="G50" s="537">
        <v>0.775146961196155</v>
      </c>
    </row>
    <row r="51" outlineLevel="2" spans="1:7">
      <c r="A51" s="539">
        <v>2010501</v>
      </c>
      <c r="B51" s="422" t="s">
        <v>196</v>
      </c>
      <c r="C51" s="518">
        <v>1073.821025</v>
      </c>
      <c r="D51" s="518">
        <v>1138</v>
      </c>
      <c r="E51" s="518">
        <v>1081.733114</v>
      </c>
      <c r="F51" s="540">
        <v>1.00736816360995</v>
      </c>
      <c r="G51" s="540">
        <v>0.950556339191564</v>
      </c>
    </row>
    <row r="52" outlineLevel="2" spans="1:7">
      <c r="A52" s="539">
        <v>2010502</v>
      </c>
      <c r="B52" s="422" t="s">
        <v>197</v>
      </c>
      <c r="C52" s="518">
        <v>200</v>
      </c>
      <c r="D52" s="518">
        <v>166</v>
      </c>
      <c r="E52" s="518">
        <v>90.756</v>
      </c>
      <c r="F52" s="540">
        <v>0.45378</v>
      </c>
      <c r="G52" s="540">
        <v>0.546722891566265</v>
      </c>
    </row>
    <row r="53" outlineLevel="2" spans="1:7">
      <c r="A53" s="539">
        <v>2010503</v>
      </c>
      <c r="B53" s="422" t="s">
        <v>198</v>
      </c>
      <c r="C53" s="518">
        <v>0</v>
      </c>
      <c r="D53" s="518">
        <v>0</v>
      </c>
      <c r="E53" s="518">
        <v>0</v>
      </c>
      <c r="F53" s="540">
        <v>0</v>
      </c>
      <c r="G53" s="540">
        <v>0</v>
      </c>
    </row>
    <row r="54" outlineLevel="2" spans="1:7">
      <c r="A54" s="539">
        <v>2010504</v>
      </c>
      <c r="B54" s="422" t="s">
        <v>227</v>
      </c>
      <c r="C54" s="518">
        <v>0</v>
      </c>
      <c r="D54" s="518">
        <v>0</v>
      </c>
      <c r="E54" s="518">
        <v>0</v>
      </c>
      <c r="F54" s="540">
        <v>0</v>
      </c>
      <c r="G54" s="540">
        <v>0</v>
      </c>
    </row>
    <row r="55" outlineLevel="2" spans="1:7">
      <c r="A55" s="539">
        <v>2010505</v>
      </c>
      <c r="B55" s="422" t="s">
        <v>228</v>
      </c>
      <c r="C55" s="518">
        <v>106</v>
      </c>
      <c r="D55" s="518">
        <v>94</v>
      </c>
      <c r="E55" s="518">
        <v>159</v>
      </c>
      <c r="F55" s="540">
        <v>1.5</v>
      </c>
      <c r="G55" s="540">
        <v>1.69148936170213</v>
      </c>
    </row>
    <row r="56" outlineLevel="2" spans="1:7">
      <c r="A56" s="539">
        <v>2010506</v>
      </c>
      <c r="B56" s="422" t="s">
        <v>229</v>
      </c>
      <c r="C56" s="518">
        <v>0</v>
      </c>
      <c r="D56" s="518">
        <v>0</v>
      </c>
      <c r="E56" s="518">
        <v>0</v>
      </c>
      <c r="F56" s="540">
        <v>0</v>
      </c>
      <c r="G56" s="540">
        <v>0</v>
      </c>
    </row>
    <row r="57" outlineLevel="2" spans="1:7">
      <c r="A57" s="539">
        <v>2010507</v>
      </c>
      <c r="B57" s="422" t="s">
        <v>230</v>
      </c>
      <c r="C57" s="518">
        <v>170</v>
      </c>
      <c r="D57" s="518">
        <v>205</v>
      </c>
      <c r="E57" s="518">
        <v>197.07</v>
      </c>
      <c r="F57" s="540">
        <v>1.15923529411765</v>
      </c>
      <c r="G57" s="540">
        <v>0.961317073170732</v>
      </c>
    </row>
    <row r="58" outlineLevel="2" spans="1:7">
      <c r="A58" s="539">
        <v>2010508</v>
      </c>
      <c r="B58" s="422" t="s">
        <v>231</v>
      </c>
      <c r="C58" s="518">
        <v>303</v>
      </c>
      <c r="D58" s="518">
        <v>306</v>
      </c>
      <c r="E58" s="518">
        <v>271.802</v>
      </c>
      <c r="F58" s="540">
        <v>0.897036303630363</v>
      </c>
      <c r="G58" s="540">
        <v>0.88824183006536</v>
      </c>
    </row>
    <row r="59" outlineLevel="2" spans="1:7">
      <c r="A59" s="539">
        <v>2010550</v>
      </c>
      <c r="B59" s="422" t="s">
        <v>205</v>
      </c>
      <c r="C59" s="518">
        <v>0</v>
      </c>
      <c r="D59" s="518">
        <v>0</v>
      </c>
      <c r="E59" s="518">
        <v>55.0267</v>
      </c>
      <c r="F59" s="540">
        <v>0</v>
      </c>
      <c r="G59" s="540">
        <v>0</v>
      </c>
    </row>
    <row r="60" outlineLevel="2" spans="1:7">
      <c r="A60" s="539">
        <v>2010599</v>
      </c>
      <c r="B60" s="422" t="s">
        <v>232</v>
      </c>
      <c r="C60" s="518">
        <v>225</v>
      </c>
      <c r="D60" s="518">
        <v>900</v>
      </c>
      <c r="E60" s="518">
        <v>322</v>
      </c>
      <c r="F60" s="540">
        <v>1.43111111111111</v>
      </c>
      <c r="G60" s="540">
        <v>0.357777777777778</v>
      </c>
    </row>
    <row r="61" outlineLevel="1" spans="1:7">
      <c r="A61" s="538">
        <v>20106</v>
      </c>
      <c r="B61" s="513" t="s">
        <v>233</v>
      </c>
      <c r="C61" s="511">
        <v>11381.679739</v>
      </c>
      <c r="D61" s="511">
        <v>10084</v>
      </c>
      <c r="E61" s="511">
        <v>12042.894647</v>
      </c>
      <c r="F61" s="537">
        <v>1.05809466820036</v>
      </c>
      <c r="G61" s="537">
        <v>1.19425770001983</v>
      </c>
    </row>
    <row r="62" outlineLevel="2" spans="1:7">
      <c r="A62" s="539">
        <v>2010601</v>
      </c>
      <c r="B62" s="422" t="s">
        <v>196</v>
      </c>
      <c r="C62" s="518">
        <v>5205.368739</v>
      </c>
      <c r="D62" s="518">
        <v>4193</v>
      </c>
      <c r="E62" s="518">
        <v>3857.592526</v>
      </c>
      <c r="F62" s="540">
        <v>0.741079589059253</v>
      </c>
      <c r="G62" s="540">
        <v>0.920007757214405</v>
      </c>
    </row>
    <row r="63" outlineLevel="2" spans="1:7">
      <c r="A63" s="539">
        <v>2010602</v>
      </c>
      <c r="B63" s="422" t="s">
        <v>197</v>
      </c>
      <c r="C63" s="518">
        <v>1250.25</v>
      </c>
      <c r="D63" s="518">
        <v>1173</v>
      </c>
      <c r="E63" s="518">
        <v>1739.281133</v>
      </c>
      <c r="F63" s="540">
        <v>1.39114667706459</v>
      </c>
      <c r="G63" s="540">
        <v>1.482763114237</v>
      </c>
    </row>
    <row r="64" outlineLevel="2" spans="1:7">
      <c r="A64" s="539">
        <v>2010603</v>
      </c>
      <c r="B64" s="422" t="s">
        <v>198</v>
      </c>
      <c r="C64" s="518">
        <v>107</v>
      </c>
      <c r="D64" s="518">
        <v>25</v>
      </c>
      <c r="E64" s="518">
        <v>0</v>
      </c>
      <c r="F64" s="540">
        <v>0</v>
      </c>
      <c r="G64" s="540">
        <v>0</v>
      </c>
    </row>
    <row r="65" outlineLevel="2" spans="1:7">
      <c r="A65" s="539">
        <v>2010604</v>
      </c>
      <c r="B65" s="422" t="s">
        <v>234</v>
      </c>
      <c r="C65" s="518">
        <v>469.781</v>
      </c>
      <c r="D65" s="518">
        <v>358</v>
      </c>
      <c r="E65" s="518">
        <v>540</v>
      </c>
      <c r="F65" s="540">
        <v>1.14947177514629</v>
      </c>
      <c r="G65" s="540">
        <v>1.50837988826816</v>
      </c>
    </row>
    <row r="66" outlineLevel="2" spans="1:7">
      <c r="A66" s="539">
        <v>2010605</v>
      </c>
      <c r="B66" s="422" t="s">
        <v>235</v>
      </c>
      <c r="C66" s="518">
        <v>69</v>
      </c>
      <c r="D66" s="518">
        <v>106</v>
      </c>
      <c r="E66" s="518">
        <v>11</v>
      </c>
      <c r="F66" s="540">
        <v>0.159420289855072</v>
      </c>
      <c r="G66" s="540">
        <v>0.10377358490566</v>
      </c>
    </row>
    <row r="67" outlineLevel="2" spans="1:7">
      <c r="A67" s="539">
        <v>2010606</v>
      </c>
      <c r="B67" s="422" t="s">
        <v>236</v>
      </c>
      <c r="C67" s="518">
        <v>24</v>
      </c>
      <c r="D67" s="518">
        <v>3</v>
      </c>
      <c r="E67" s="518">
        <v>0</v>
      </c>
      <c r="F67" s="540">
        <v>0</v>
      </c>
      <c r="G67" s="540">
        <v>0</v>
      </c>
    </row>
    <row r="68" outlineLevel="2" spans="1:7">
      <c r="A68" s="539">
        <v>2010607</v>
      </c>
      <c r="B68" s="422" t="s">
        <v>237</v>
      </c>
      <c r="C68" s="518">
        <v>500.06</v>
      </c>
      <c r="D68" s="518">
        <v>352</v>
      </c>
      <c r="E68" s="518">
        <v>1036.96</v>
      </c>
      <c r="F68" s="540">
        <v>2.07367115946086</v>
      </c>
      <c r="G68" s="540">
        <v>2.94590909090909</v>
      </c>
    </row>
    <row r="69" outlineLevel="2" spans="1:7">
      <c r="A69" s="539">
        <v>2010608</v>
      </c>
      <c r="B69" s="422" t="s">
        <v>238</v>
      </c>
      <c r="C69" s="518">
        <v>1167</v>
      </c>
      <c r="D69" s="518">
        <v>814</v>
      </c>
      <c r="E69" s="518">
        <v>1690</v>
      </c>
      <c r="F69" s="540">
        <v>1.44815766923736</v>
      </c>
      <c r="G69" s="540">
        <v>2.07616707616708</v>
      </c>
    </row>
    <row r="70" outlineLevel="2" spans="1:7">
      <c r="A70" s="539">
        <v>2010650</v>
      </c>
      <c r="B70" s="422" t="s">
        <v>205</v>
      </c>
      <c r="C70" s="518">
        <v>2213</v>
      </c>
      <c r="D70" s="518">
        <v>2518</v>
      </c>
      <c r="E70" s="518">
        <v>2698.206389</v>
      </c>
      <c r="F70" s="540">
        <v>1.21925277406236</v>
      </c>
      <c r="G70" s="540">
        <v>1.07156727124702</v>
      </c>
    </row>
    <row r="71" outlineLevel="2" spans="1:7">
      <c r="A71" s="539">
        <v>2010699</v>
      </c>
      <c r="B71" s="422" t="s">
        <v>239</v>
      </c>
      <c r="C71" s="518">
        <v>376.22</v>
      </c>
      <c r="D71" s="518">
        <v>542</v>
      </c>
      <c r="E71" s="518">
        <v>469.854599</v>
      </c>
      <c r="F71" s="540">
        <v>1.24888256605178</v>
      </c>
      <c r="G71" s="540">
        <v>0.866890404059041</v>
      </c>
    </row>
    <row r="72" outlineLevel="1" spans="1:7">
      <c r="A72" s="538">
        <v>20107</v>
      </c>
      <c r="B72" s="513" t="s">
        <v>240</v>
      </c>
      <c r="C72" s="511">
        <v>10370.610183</v>
      </c>
      <c r="D72" s="511">
        <v>11708</v>
      </c>
      <c r="E72" s="511">
        <v>11554.538142</v>
      </c>
      <c r="F72" s="537">
        <v>1.11416184179218</v>
      </c>
      <c r="G72" s="537">
        <v>0.986892564229587</v>
      </c>
    </row>
    <row r="73" outlineLevel="2" spans="1:7">
      <c r="A73" s="539">
        <v>2010701</v>
      </c>
      <c r="B73" s="422" t="s">
        <v>196</v>
      </c>
      <c r="C73" s="518">
        <v>3656.610183</v>
      </c>
      <c r="D73" s="518">
        <v>4190</v>
      </c>
      <c r="E73" s="518">
        <v>3408.094776</v>
      </c>
      <c r="F73" s="540">
        <v>0.932036669329595</v>
      </c>
      <c r="G73" s="540">
        <v>0.813387774701671</v>
      </c>
    </row>
    <row r="74" outlineLevel="2" spans="1:7">
      <c r="A74" s="539">
        <v>2010702</v>
      </c>
      <c r="B74" s="422" t="s">
        <v>197</v>
      </c>
      <c r="C74" s="518">
        <v>3141</v>
      </c>
      <c r="D74" s="518">
        <v>2888</v>
      </c>
      <c r="E74" s="518">
        <v>3469.843366</v>
      </c>
      <c r="F74" s="540">
        <v>1.10469384463547</v>
      </c>
      <c r="G74" s="540">
        <v>1.20146930955679</v>
      </c>
    </row>
    <row r="75" outlineLevel="2" spans="1:7">
      <c r="A75" s="539">
        <v>2010703</v>
      </c>
      <c r="B75" s="422" t="s">
        <v>198</v>
      </c>
      <c r="C75" s="518">
        <v>0</v>
      </c>
      <c r="D75" s="518">
        <v>0</v>
      </c>
      <c r="E75" s="518">
        <v>0</v>
      </c>
      <c r="F75" s="540">
        <v>0</v>
      </c>
      <c r="G75" s="540">
        <v>0</v>
      </c>
    </row>
    <row r="76" outlineLevel="2" spans="1:7">
      <c r="A76" s="539">
        <v>2010709</v>
      </c>
      <c r="B76" s="422" t="s">
        <v>237</v>
      </c>
      <c r="C76" s="518">
        <v>0</v>
      </c>
      <c r="D76" s="518">
        <v>0</v>
      </c>
      <c r="E76" s="518">
        <v>163</v>
      </c>
      <c r="F76" s="540">
        <v>0</v>
      </c>
      <c r="G76" s="540">
        <v>0</v>
      </c>
    </row>
    <row r="77" outlineLevel="2" spans="1:7">
      <c r="A77" s="539">
        <v>2010710</v>
      </c>
      <c r="B77" s="422" t="s">
        <v>241</v>
      </c>
      <c r="C77" s="518">
        <v>295</v>
      </c>
      <c r="D77" s="518">
        <v>2649</v>
      </c>
      <c r="E77" s="518">
        <v>2500</v>
      </c>
      <c r="F77" s="540">
        <v>8.47457627118644</v>
      </c>
      <c r="G77" s="540">
        <v>0.943752359380898</v>
      </c>
    </row>
    <row r="78" outlineLevel="2" spans="1:7">
      <c r="A78" s="539">
        <v>2010750</v>
      </c>
      <c r="B78" s="422" t="s">
        <v>205</v>
      </c>
      <c r="C78" s="518">
        <v>0</v>
      </c>
      <c r="D78" s="518">
        <v>0</v>
      </c>
      <c r="E78" s="518">
        <v>30.6</v>
      </c>
      <c r="F78" s="540">
        <v>0</v>
      </c>
      <c r="G78" s="540">
        <v>0</v>
      </c>
    </row>
    <row r="79" outlineLevel="2" spans="1:7">
      <c r="A79" s="539">
        <v>2010799</v>
      </c>
      <c r="B79" s="422" t="s">
        <v>242</v>
      </c>
      <c r="C79" s="518">
        <v>3278</v>
      </c>
      <c r="D79" s="518">
        <v>1981</v>
      </c>
      <c r="E79" s="518">
        <v>1983</v>
      </c>
      <c r="F79" s="540">
        <v>0.604942037827944</v>
      </c>
      <c r="G79" s="540">
        <v>1.0010095911156</v>
      </c>
    </row>
    <row r="80" outlineLevel="1" spans="1:7">
      <c r="A80" s="538">
        <v>20108</v>
      </c>
      <c r="B80" s="513" t="s">
        <v>243</v>
      </c>
      <c r="C80" s="511">
        <v>3712.710381</v>
      </c>
      <c r="D80" s="511">
        <v>2391</v>
      </c>
      <c r="E80" s="511">
        <v>3577.95637</v>
      </c>
      <c r="F80" s="537">
        <v>0.963704680093117</v>
      </c>
      <c r="G80" s="537">
        <v>1.49642675449603</v>
      </c>
    </row>
    <row r="81" outlineLevel="2" spans="1:7">
      <c r="A81" s="539">
        <v>2010801</v>
      </c>
      <c r="B81" s="422" t="s">
        <v>196</v>
      </c>
      <c r="C81" s="518">
        <v>1416.210381</v>
      </c>
      <c r="D81" s="518">
        <v>1407</v>
      </c>
      <c r="E81" s="518">
        <v>1209.85637</v>
      </c>
      <c r="F81" s="540">
        <v>0.854291414772506</v>
      </c>
      <c r="G81" s="540">
        <v>0.859883702914001</v>
      </c>
    </row>
    <row r="82" outlineLevel="2" spans="1:7">
      <c r="A82" s="539">
        <v>2010802</v>
      </c>
      <c r="B82" s="422" t="s">
        <v>197</v>
      </c>
      <c r="C82" s="518">
        <v>168</v>
      </c>
      <c r="D82" s="518">
        <v>159</v>
      </c>
      <c r="E82" s="518">
        <v>284.1</v>
      </c>
      <c r="F82" s="540">
        <v>1.69107142857143</v>
      </c>
      <c r="G82" s="540">
        <v>1.78679245283019</v>
      </c>
    </row>
    <row r="83" outlineLevel="2" spans="1:7">
      <c r="A83" s="539">
        <v>2010803</v>
      </c>
      <c r="B83" s="422" t="s">
        <v>198</v>
      </c>
      <c r="C83" s="518">
        <v>0</v>
      </c>
      <c r="D83" s="518">
        <v>0</v>
      </c>
      <c r="E83" s="518">
        <v>0</v>
      </c>
      <c r="F83" s="540">
        <v>0</v>
      </c>
      <c r="G83" s="540">
        <v>0</v>
      </c>
    </row>
    <row r="84" outlineLevel="2" spans="1:7">
      <c r="A84" s="539">
        <v>2010804</v>
      </c>
      <c r="B84" s="422" t="s">
        <v>244</v>
      </c>
      <c r="C84" s="518">
        <v>679</v>
      </c>
      <c r="D84" s="518">
        <v>470</v>
      </c>
      <c r="E84" s="518">
        <v>680</v>
      </c>
      <c r="F84" s="540">
        <v>1.00147275405007</v>
      </c>
      <c r="G84" s="540">
        <v>1.4468085106383</v>
      </c>
    </row>
    <row r="85" outlineLevel="2" spans="1:7">
      <c r="A85" s="539">
        <v>2010805</v>
      </c>
      <c r="B85" s="422" t="s">
        <v>245</v>
      </c>
      <c r="C85" s="518">
        <v>0</v>
      </c>
      <c r="D85" s="518">
        <v>0</v>
      </c>
      <c r="E85" s="518">
        <v>0</v>
      </c>
      <c r="F85" s="540">
        <v>0</v>
      </c>
      <c r="G85" s="540">
        <v>0</v>
      </c>
    </row>
    <row r="86" outlineLevel="2" spans="1:7">
      <c r="A86" s="539">
        <v>2010806</v>
      </c>
      <c r="B86" s="422" t="s">
        <v>237</v>
      </c>
      <c r="C86" s="518">
        <v>21.5</v>
      </c>
      <c r="D86" s="518">
        <v>9</v>
      </c>
      <c r="E86" s="518">
        <v>5</v>
      </c>
      <c r="F86" s="540">
        <v>0.232558139534884</v>
      </c>
      <c r="G86" s="540">
        <v>0.555555555555556</v>
      </c>
    </row>
    <row r="87" outlineLevel="2" spans="1:7">
      <c r="A87" s="539">
        <v>2010850</v>
      </c>
      <c r="B87" s="422" t="s">
        <v>205</v>
      </c>
      <c r="C87" s="518">
        <v>0</v>
      </c>
      <c r="D87" s="518">
        <v>0</v>
      </c>
      <c r="E87" s="518">
        <v>0</v>
      </c>
      <c r="F87" s="540">
        <v>0</v>
      </c>
      <c r="G87" s="540">
        <v>0</v>
      </c>
    </row>
    <row r="88" outlineLevel="2" spans="1:7">
      <c r="A88" s="539">
        <v>2010899</v>
      </c>
      <c r="B88" s="422" t="s">
        <v>246</v>
      </c>
      <c r="C88" s="518">
        <v>1428</v>
      </c>
      <c r="D88" s="518">
        <v>346</v>
      </c>
      <c r="E88" s="518">
        <v>1399</v>
      </c>
      <c r="F88" s="540">
        <v>0.9796918767507</v>
      </c>
      <c r="G88" s="540">
        <v>4.04335260115607</v>
      </c>
    </row>
    <row r="89" outlineLevel="1" spans="1:7">
      <c r="A89" s="538">
        <v>20109</v>
      </c>
      <c r="B89" s="513" t="s">
        <v>247</v>
      </c>
      <c r="C89" s="511">
        <v>371.65</v>
      </c>
      <c r="D89" s="511">
        <v>409</v>
      </c>
      <c r="E89" s="511">
        <v>1033.5</v>
      </c>
      <c r="F89" s="537">
        <v>2.78084219023275</v>
      </c>
      <c r="G89" s="537">
        <v>2.52689486552567</v>
      </c>
    </row>
    <row r="90" outlineLevel="2" spans="1:7">
      <c r="A90" s="539">
        <v>2010901</v>
      </c>
      <c r="B90" s="422" t="s">
        <v>196</v>
      </c>
      <c r="C90" s="518">
        <v>362.65</v>
      </c>
      <c r="D90" s="518">
        <v>400</v>
      </c>
      <c r="E90" s="518">
        <v>0</v>
      </c>
      <c r="F90" s="540">
        <v>0</v>
      </c>
      <c r="G90" s="540">
        <v>0</v>
      </c>
    </row>
    <row r="91" outlineLevel="2" spans="1:7">
      <c r="A91" s="539">
        <v>2010902</v>
      </c>
      <c r="B91" s="422" t="s">
        <v>197</v>
      </c>
      <c r="C91" s="518">
        <v>0</v>
      </c>
      <c r="D91" s="518">
        <v>0</v>
      </c>
      <c r="E91" s="518">
        <v>0</v>
      </c>
      <c r="F91" s="540">
        <v>0</v>
      </c>
      <c r="G91" s="540">
        <v>0</v>
      </c>
    </row>
    <row r="92" outlineLevel="2" spans="1:7">
      <c r="A92" s="539">
        <v>2010903</v>
      </c>
      <c r="B92" s="422" t="s">
        <v>198</v>
      </c>
      <c r="C92" s="518">
        <v>0</v>
      </c>
      <c r="D92" s="518">
        <v>0</v>
      </c>
      <c r="E92" s="518">
        <v>0</v>
      </c>
      <c r="F92" s="540">
        <v>0</v>
      </c>
      <c r="G92" s="540">
        <v>0</v>
      </c>
    </row>
    <row r="93" outlineLevel="2" spans="1:7">
      <c r="A93" s="539">
        <v>2010905</v>
      </c>
      <c r="B93" s="422" t="s">
        <v>248</v>
      </c>
      <c r="C93" s="518">
        <v>0</v>
      </c>
      <c r="D93" s="518">
        <v>0</v>
      </c>
      <c r="E93" s="518">
        <v>0</v>
      </c>
      <c r="F93" s="540">
        <v>0</v>
      </c>
      <c r="G93" s="540">
        <v>0</v>
      </c>
    </row>
    <row r="94" outlineLevel="2" spans="1:7">
      <c r="A94" s="539">
        <v>2010907</v>
      </c>
      <c r="B94" s="422" t="s">
        <v>249</v>
      </c>
      <c r="C94" s="518">
        <v>9</v>
      </c>
      <c r="D94" s="518">
        <v>9</v>
      </c>
      <c r="E94" s="518">
        <v>1033.5</v>
      </c>
      <c r="F94" s="540">
        <v>114.833333333333</v>
      </c>
      <c r="G94" s="540">
        <v>114.833333333333</v>
      </c>
    </row>
    <row r="95" outlineLevel="2" spans="1:7">
      <c r="A95" s="539">
        <v>2010908</v>
      </c>
      <c r="B95" s="422" t="s">
        <v>237</v>
      </c>
      <c r="C95" s="518">
        <v>0</v>
      </c>
      <c r="D95" s="518">
        <v>0</v>
      </c>
      <c r="E95" s="518">
        <v>0</v>
      </c>
      <c r="F95" s="540">
        <v>0</v>
      </c>
      <c r="G95" s="540">
        <v>0</v>
      </c>
    </row>
    <row r="96" outlineLevel="2" spans="1:7">
      <c r="A96" s="539">
        <v>2010909</v>
      </c>
      <c r="B96" s="422" t="s">
        <v>250</v>
      </c>
      <c r="C96" s="518">
        <v>0</v>
      </c>
      <c r="D96" s="518">
        <v>0</v>
      </c>
      <c r="E96" s="518">
        <v>0</v>
      </c>
      <c r="F96" s="540">
        <v>0</v>
      </c>
      <c r="G96" s="540">
        <v>0</v>
      </c>
    </row>
    <row r="97" outlineLevel="2" spans="1:7">
      <c r="A97" s="539">
        <v>2010910</v>
      </c>
      <c r="B97" s="422" t="s">
        <v>251</v>
      </c>
      <c r="C97" s="518">
        <v>0</v>
      </c>
      <c r="D97" s="518">
        <v>0</v>
      </c>
      <c r="E97" s="518">
        <v>0</v>
      </c>
      <c r="F97" s="540">
        <v>0</v>
      </c>
      <c r="G97" s="540">
        <v>0</v>
      </c>
    </row>
    <row r="98" outlineLevel="2" spans="1:7">
      <c r="A98" s="539">
        <v>2010911</v>
      </c>
      <c r="B98" s="422" t="s">
        <v>252</v>
      </c>
      <c r="C98" s="518">
        <v>0</v>
      </c>
      <c r="D98" s="518">
        <v>0</v>
      </c>
      <c r="E98" s="518">
        <v>0</v>
      </c>
      <c r="F98" s="540">
        <v>0</v>
      </c>
      <c r="G98" s="540">
        <v>0</v>
      </c>
    </row>
    <row r="99" outlineLevel="2" spans="1:7">
      <c r="A99" s="539">
        <v>2010912</v>
      </c>
      <c r="B99" s="422" t="s">
        <v>253</v>
      </c>
      <c r="C99" s="518">
        <v>0</v>
      </c>
      <c r="D99" s="518">
        <v>0</v>
      </c>
      <c r="E99" s="518">
        <v>0</v>
      </c>
      <c r="F99" s="540">
        <v>0</v>
      </c>
      <c r="G99" s="540">
        <v>0</v>
      </c>
    </row>
    <row r="100" outlineLevel="2" spans="1:7">
      <c r="A100" s="539">
        <v>2010950</v>
      </c>
      <c r="B100" s="422" t="s">
        <v>205</v>
      </c>
      <c r="C100" s="518">
        <v>0</v>
      </c>
      <c r="D100" s="518">
        <v>0</v>
      </c>
      <c r="E100" s="518">
        <v>0</v>
      </c>
      <c r="F100" s="540">
        <v>0</v>
      </c>
      <c r="G100" s="540">
        <v>0</v>
      </c>
    </row>
    <row r="101" outlineLevel="2" spans="1:7">
      <c r="A101" s="539">
        <v>2010999</v>
      </c>
      <c r="B101" s="422" t="s">
        <v>254</v>
      </c>
      <c r="C101" s="518">
        <v>0</v>
      </c>
      <c r="D101" s="518">
        <v>0</v>
      </c>
      <c r="E101" s="518">
        <v>0</v>
      </c>
      <c r="F101" s="540">
        <v>0</v>
      </c>
      <c r="G101" s="540">
        <v>0</v>
      </c>
    </row>
    <row r="102" outlineLevel="1" spans="1:7">
      <c r="A102" s="538">
        <v>20111</v>
      </c>
      <c r="B102" s="513" t="s">
        <v>255</v>
      </c>
      <c r="C102" s="511">
        <v>13662.11321</v>
      </c>
      <c r="D102" s="511">
        <v>9033</v>
      </c>
      <c r="E102" s="511">
        <v>10418.809587</v>
      </c>
      <c r="F102" s="537">
        <v>0.762606005883039</v>
      </c>
      <c r="G102" s="537">
        <v>1.15341631650614</v>
      </c>
    </row>
    <row r="103" outlineLevel="2" spans="1:7">
      <c r="A103" s="539">
        <v>2011101</v>
      </c>
      <c r="B103" s="422" t="s">
        <v>196</v>
      </c>
      <c r="C103" s="518">
        <v>7087.13121</v>
      </c>
      <c r="D103" s="518">
        <v>6759</v>
      </c>
      <c r="E103" s="518">
        <v>6501.783587</v>
      </c>
      <c r="F103" s="540">
        <v>0.917406972489225</v>
      </c>
      <c r="G103" s="540">
        <v>0.961944605267051</v>
      </c>
    </row>
    <row r="104" outlineLevel="2" spans="1:7">
      <c r="A104" s="539">
        <v>2011102</v>
      </c>
      <c r="B104" s="422" t="s">
        <v>197</v>
      </c>
      <c r="C104" s="518">
        <v>6282.982</v>
      </c>
      <c r="D104" s="518">
        <v>1966</v>
      </c>
      <c r="E104" s="518">
        <v>3683.026</v>
      </c>
      <c r="F104" s="540">
        <v>0.586190761011252</v>
      </c>
      <c r="G104" s="540">
        <v>1.87336012207528</v>
      </c>
    </row>
    <row r="105" outlineLevel="2" spans="1:7">
      <c r="A105" s="539">
        <v>2011103</v>
      </c>
      <c r="B105" s="422" t="s">
        <v>198</v>
      </c>
      <c r="C105" s="518">
        <v>0</v>
      </c>
      <c r="D105" s="518">
        <v>0</v>
      </c>
      <c r="E105" s="518">
        <v>0</v>
      </c>
      <c r="F105" s="540">
        <v>0</v>
      </c>
      <c r="G105" s="540">
        <v>0</v>
      </c>
    </row>
    <row r="106" outlineLevel="2" spans="1:7">
      <c r="A106" s="539">
        <v>2011104</v>
      </c>
      <c r="B106" s="422" t="s">
        <v>256</v>
      </c>
      <c r="C106" s="518">
        <v>110</v>
      </c>
      <c r="D106" s="518">
        <v>35</v>
      </c>
      <c r="E106" s="518">
        <v>30</v>
      </c>
      <c r="F106" s="540">
        <v>0.272727272727273</v>
      </c>
      <c r="G106" s="540">
        <v>0.857142857142857</v>
      </c>
    </row>
    <row r="107" outlineLevel="2" spans="1:7">
      <c r="A107" s="539">
        <v>2011105</v>
      </c>
      <c r="B107" s="422" t="s">
        <v>257</v>
      </c>
      <c r="C107" s="518">
        <v>0</v>
      </c>
      <c r="D107" s="518">
        <v>0</v>
      </c>
      <c r="E107" s="518">
        <v>0</v>
      </c>
      <c r="F107" s="540">
        <v>0</v>
      </c>
      <c r="G107" s="540">
        <v>0</v>
      </c>
    </row>
    <row r="108" outlineLevel="2" spans="1:7">
      <c r="A108" s="539">
        <v>2011106</v>
      </c>
      <c r="B108" s="422" t="s">
        <v>258</v>
      </c>
      <c r="C108" s="518">
        <v>60</v>
      </c>
      <c r="D108" s="518">
        <v>82</v>
      </c>
      <c r="E108" s="518">
        <v>50</v>
      </c>
      <c r="F108" s="540">
        <v>0.833333333333333</v>
      </c>
      <c r="G108" s="540">
        <v>0.609756097560976</v>
      </c>
    </row>
    <row r="109" outlineLevel="2" spans="1:7">
      <c r="A109" s="539">
        <v>2011150</v>
      </c>
      <c r="B109" s="422" t="s">
        <v>205</v>
      </c>
      <c r="C109" s="518">
        <v>0</v>
      </c>
      <c r="D109" s="518">
        <v>0</v>
      </c>
      <c r="E109" s="518">
        <v>0</v>
      </c>
      <c r="F109" s="540">
        <v>0</v>
      </c>
      <c r="G109" s="540">
        <v>0</v>
      </c>
    </row>
    <row r="110" outlineLevel="2" spans="1:7">
      <c r="A110" s="539">
        <v>2011199</v>
      </c>
      <c r="B110" s="422" t="s">
        <v>259</v>
      </c>
      <c r="C110" s="518">
        <v>122</v>
      </c>
      <c r="D110" s="518">
        <v>191</v>
      </c>
      <c r="E110" s="518">
        <v>154</v>
      </c>
      <c r="F110" s="540">
        <v>1.26229508196721</v>
      </c>
      <c r="G110" s="540">
        <v>0.806282722513089</v>
      </c>
    </row>
    <row r="111" outlineLevel="1" spans="1:7">
      <c r="A111" s="538">
        <v>20113</v>
      </c>
      <c r="B111" s="513" t="s">
        <v>260</v>
      </c>
      <c r="C111" s="511">
        <v>6323.718327</v>
      </c>
      <c r="D111" s="511">
        <v>5852</v>
      </c>
      <c r="E111" s="511">
        <v>8710.544677</v>
      </c>
      <c r="F111" s="537">
        <v>1.37744033281956</v>
      </c>
      <c r="G111" s="537">
        <v>1.48847311637047</v>
      </c>
    </row>
    <row r="112" outlineLevel="2" spans="1:7">
      <c r="A112" s="539">
        <v>2011301</v>
      </c>
      <c r="B112" s="422" t="s">
        <v>196</v>
      </c>
      <c r="C112" s="518">
        <v>582.702421</v>
      </c>
      <c r="D112" s="518">
        <v>679</v>
      </c>
      <c r="E112" s="518">
        <v>582.443432</v>
      </c>
      <c r="F112" s="540">
        <v>0.999555538143199</v>
      </c>
      <c r="G112" s="540">
        <v>0.857795923416789</v>
      </c>
    </row>
    <row r="113" outlineLevel="2" spans="1:7">
      <c r="A113" s="539">
        <v>2011302</v>
      </c>
      <c r="B113" s="422" t="s">
        <v>197</v>
      </c>
      <c r="C113" s="518">
        <v>1060.07</v>
      </c>
      <c r="D113" s="518">
        <v>1791</v>
      </c>
      <c r="E113" s="518">
        <v>3168.81</v>
      </c>
      <c r="F113" s="540">
        <v>2.98924599318913</v>
      </c>
      <c r="G113" s="540">
        <v>1.76929648241206</v>
      </c>
    </row>
    <row r="114" outlineLevel="2" spans="1:7">
      <c r="A114" s="539">
        <v>2011303</v>
      </c>
      <c r="B114" s="422" t="s">
        <v>198</v>
      </c>
      <c r="C114" s="518">
        <v>0</v>
      </c>
      <c r="D114" s="518">
        <v>0</v>
      </c>
      <c r="E114" s="518">
        <v>0</v>
      </c>
      <c r="F114" s="540">
        <v>0</v>
      </c>
      <c r="G114" s="540">
        <v>0</v>
      </c>
    </row>
    <row r="115" outlineLevel="2" spans="1:7">
      <c r="A115" s="539">
        <v>2011304</v>
      </c>
      <c r="B115" s="422" t="s">
        <v>261</v>
      </c>
      <c r="C115" s="518">
        <v>0</v>
      </c>
      <c r="D115" s="518">
        <v>0</v>
      </c>
      <c r="E115" s="518">
        <v>0</v>
      </c>
      <c r="F115" s="540">
        <v>0</v>
      </c>
      <c r="G115" s="540">
        <v>0</v>
      </c>
    </row>
    <row r="116" outlineLevel="2" spans="1:7">
      <c r="A116" s="539">
        <v>2011305</v>
      </c>
      <c r="B116" s="422" t="s">
        <v>262</v>
      </c>
      <c r="C116" s="518">
        <v>0</v>
      </c>
      <c r="D116" s="518">
        <v>0</v>
      </c>
      <c r="E116" s="518">
        <v>0</v>
      </c>
      <c r="F116" s="540">
        <v>0</v>
      </c>
      <c r="G116" s="540">
        <v>0</v>
      </c>
    </row>
    <row r="117" outlineLevel="2" spans="1:7">
      <c r="A117" s="539">
        <v>2011306</v>
      </c>
      <c r="B117" s="422" t="s">
        <v>263</v>
      </c>
      <c r="C117" s="518">
        <v>0</v>
      </c>
      <c r="D117" s="518">
        <v>0</v>
      </c>
      <c r="E117" s="518">
        <v>0</v>
      </c>
      <c r="F117" s="540">
        <v>0</v>
      </c>
      <c r="G117" s="540">
        <v>0</v>
      </c>
    </row>
    <row r="118" outlineLevel="2" spans="1:7">
      <c r="A118" s="539">
        <v>2011307</v>
      </c>
      <c r="B118" s="422" t="s">
        <v>264</v>
      </c>
      <c r="C118" s="518">
        <v>0</v>
      </c>
      <c r="D118" s="518">
        <v>0</v>
      </c>
      <c r="E118" s="518">
        <v>0</v>
      </c>
      <c r="F118" s="540">
        <v>0</v>
      </c>
      <c r="G118" s="540">
        <v>0</v>
      </c>
    </row>
    <row r="119" outlineLevel="2" spans="1:7">
      <c r="A119" s="539">
        <v>2011308</v>
      </c>
      <c r="B119" s="422" t="s">
        <v>265</v>
      </c>
      <c r="C119" s="518">
        <v>1381.210949</v>
      </c>
      <c r="D119" s="518">
        <v>782</v>
      </c>
      <c r="E119" s="518">
        <v>1452</v>
      </c>
      <c r="F119" s="540">
        <v>1.05125144066607</v>
      </c>
      <c r="G119" s="540">
        <v>1.85677749360614</v>
      </c>
    </row>
    <row r="120" outlineLevel="2" spans="1:7">
      <c r="A120" s="539">
        <v>2011350</v>
      </c>
      <c r="B120" s="422" t="s">
        <v>205</v>
      </c>
      <c r="C120" s="518">
        <v>1149.204956</v>
      </c>
      <c r="D120" s="518">
        <v>1237</v>
      </c>
      <c r="E120" s="518">
        <v>1773.441245</v>
      </c>
      <c r="F120" s="540">
        <v>1.54318969452826</v>
      </c>
      <c r="G120" s="540">
        <v>1.43366309215845</v>
      </c>
    </row>
    <row r="121" outlineLevel="2" spans="1:7">
      <c r="A121" s="539">
        <v>2011399</v>
      </c>
      <c r="B121" s="422" t="s">
        <v>266</v>
      </c>
      <c r="C121" s="518">
        <v>2150.530001</v>
      </c>
      <c r="D121" s="518">
        <v>1363</v>
      </c>
      <c r="E121" s="518">
        <v>1733.85</v>
      </c>
      <c r="F121" s="540">
        <v>0.806243111788144</v>
      </c>
      <c r="G121" s="540">
        <v>1.27208363903155</v>
      </c>
    </row>
    <row r="122" outlineLevel="1" spans="1:7">
      <c r="A122" s="538">
        <v>20114</v>
      </c>
      <c r="B122" s="513" t="s">
        <v>267</v>
      </c>
      <c r="C122" s="511">
        <v>0</v>
      </c>
      <c r="D122" s="511">
        <v>0</v>
      </c>
      <c r="E122" s="511">
        <v>0</v>
      </c>
      <c r="F122" s="537">
        <v>0</v>
      </c>
      <c r="G122" s="537">
        <v>0</v>
      </c>
    </row>
    <row r="123" outlineLevel="2" spans="1:7">
      <c r="A123" s="539">
        <v>2011401</v>
      </c>
      <c r="B123" s="422" t="s">
        <v>196</v>
      </c>
      <c r="C123" s="518">
        <v>0</v>
      </c>
      <c r="D123" s="518">
        <v>0</v>
      </c>
      <c r="E123" s="518">
        <v>0</v>
      </c>
      <c r="F123" s="540">
        <v>0</v>
      </c>
      <c r="G123" s="540">
        <v>0</v>
      </c>
    </row>
    <row r="124" outlineLevel="2" spans="1:7">
      <c r="A124" s="539">
        <v>2011402</v>
      </c>
      <c r="B124" s="422" t="s">
        <v>197</v>
      </c>
      <c r="C124" s="518">
        <v>0</v>
      </c>
      <c r="D124" s="518">
        <v>0</v>
      </c>
      <c r="E124" s="518">
        <v>0</v>
      </c>
      <c r="F124" s="540">
        <v>0</v>
      </c>
      <c r="G124" s="540">
        <v>0</v>
      </c>
    </row>
    <row r="125" outlineLevel="2" spans="1:7">
      <c r="A125" s="539">
        <v>2011403</v>
      </c>
      <c r="B125" s="422" t="s">
        <v>198</v>
      </c>
      <c r="C125" s="518">
        <v>0</v>
      </c>
      <c r="D125" s="518">
        <v>0</v>
      </c>
      <c r="E125" s="518">
        <v>0</v>
      </c>
      <c r="F125" s="540">
        <v>0</v>
      </c>
      <c r="G125" s="540">
        <v>0</v>
      </c>
    </row>
    <row r="126" outlineLevel="2" spans="1:7">
      <c r="A126" s="539">
        <v>2011404</v>
      </c>
      <c r="B126" s="422" t="s">
        <v>268</v>
      </c>
      <c r="C126" s="518">
        <v>0</v>
      </c>
      <c r="D126" s="518">
        <v>0</v>
      </c>
      <c r="E126" s="518">
        <v>0</v>
      </c>
      <c r="F126" s="540">
        <v>0</v>
      </c>
      <c r="G126" s="540">
        <v>0</v>
      </c>
    </row>
    <row r="127" outlineLevel="2" spans="1:7">
      <c r="A127" s="539">
        <v>2011405</v>
      </c>
      <c r="B127" s="422" t="s">
        <v>269</v>
      </c>
      <c r="C127" s="518">
        <v>0</v>
      </c>
      <c r="D127" s="518">
        <v>0</v>
      </c>
      <c r="E127" s="518">
        <v>0</v>
      </c>
      <c r="F127" s="540">
        <v>0</v>
      </c>
      <c r="G127" s="540">
        <v>0</v>
      </c>
    </row>
    <row r="128" outlineLevel="2" spans="1:7">
      <c r="A128" s="539">
        <v>2011408</v>
      </c>
      <c r="B128" s="422" t="s">
        <v>270</v>
      </c>
      <c r="C128" s="518">
        <v>0</v>
      </c>
      <c r="D128" s="518">
        <v>0</v>
      </c>
      <c r="E128" s="518">
        <v>0</v>
      </c>
      <c r="F128" s="540">
        <v>0</v>
      </c>
      <c r="G128" s="540">
        <v>0</v>
      </c>
    </row>
    <row r="129" outlineLevel="2" spans="1:7">
      <c r="A129" s="539">
        <v>2011409</v>
      </c>
      <c r="B129" s="422" t="s">
        <v>271</v>
      </c>
      <c r="C129" s="518">
        <v>0</v>
      </c>
      <c r="D129" s="518">
        <v>0</v>
      </c>
      <c r="E129" s="518">
        <v>0</v>
      </c>
      <c r="F129" s="540">
        <v>0</v>
      </c>
      <c r="G129" s="540">
        <v>0</v>
      </c>
    </row>
    <row r="130" outlineLevel="2" spans="1:7">
      <c r="A130" s="539">
        <v>2011410</v>
      </c>
      <c r="B130" s="422" t="s">
        <v>272</v>
      </c>
      <c r="C130" s="518">
        <v>0</v>
      </c>
      <c r="D130" s="518">
        <v>0</v>
      </c>
      <c r="E130" s="518">
        <v>0</v>
      </c>
      <c r="F130" s="540">
        <v>0</v>
      </c>
      <c r="G130" s="540">
        <v>0</v>
      </c>
    </row>
    <row r="131" outlineLevel="2" spans="1:7">
      <c r="A131" s="539">
        <v>2011411</v>
      </c>
      <c r="B131" s="422" t="s">
        <v>273</v>
      </c>
      <c r="C131" s="518">
        <v>0</v>
      </c>
      <c r="D131" s="518">
        <v>0</v>
      </c>
      <c r="E131" s="518">
        <v>0</v>
      </c>
      <c r="F131" s="540">
        <v>0</v>
      </c>
      <c r="G131" s="540">
        <v>0</v>
      </c>
    </row>
    <row r="132" outlineLevel="2" spans="1:7">
      <c r="A132" s="539">
        <v>2011450</v>
      </c>
      <c r="B132" s="422" t="s">
        <v>205</v>
      </c>
      <c r="C132" s="518">
        <v>0</v>
      </c>
      <c r="D132" s="518">
        <v>0</v>
      </c>
      <c r="E132" s="518">
        <v>0</v>
      </c>
      <c r="F132" s="540">
        <v>0</v>
      </c>
      <c r="G132" s="540">
        <v>0</v>
      </c>
    </row>
    <row r="133" outlineLevel="2" spans="1:7">
      <c r="A133" s="539">
        <v>2011499</v>
      </c>
      <c r="B133" s="422" t="s">
        <v>274</v>
      </c>
      <c r="C133" s="518">
        <v>0</v>
      </c>
      <c r="D133" s="518">
        <v>0</v>
      </c>
      <c r="E133" s="518">
        <v>0</v>
      </c>
      <c r="F133" s="540">
        <v>0</v>
      </c>
      <c r="G133" s="540">
        <v>0</v>
      </c>
    </row>
    <row r="134" outlineLevel="1" spans="1:7">
      <c r="A134" s="538">
        <v>20123</v>
      </c>
      <c r="B134" s="513" t="s">
        <v>275</v>
      </c>
      <c r="C134" s="511">
        <v>120</v>
      </c>
      <c r="D134" s="511">
        <v>96</v>
      </c>
      <c r="E134" s="511">
        <v>101</v>
      </c>
      <c r="F134" s="537">
        <v>0.841666666666667</v>
      </c>
      <c r="G134" s="537">
        <v>1.05208333333333</v>
      </c>
    </row>
    <row r="135" outlineLevel="2" spans="1:7">
      <c r="A135" s="539">
        <v>2012301</v>
      </c>
      <c r="B135" s="422" t="s">
        <v>196</v>
      </c>
      <c r="C135" s="518">
        <v>0</v>
      </c>
      <c r="D135" s="518">
        <v>0</v>
      </c>
      <c r="E135" s="518">
        <v>0</v>
      </c>
      <c r="F135" s="540">
        <v>0</v>
      </c>
      <c r="G135" s="540">
        <v>0</v>
      </c>
    </row>
    <row r="136" outlineLevel="2" spans="1:7">
      <c r="A136" s="539">
        <v>2012302</v>
      </c>
      <c r="B136" s="422" t="s">
        <v>197</v>
      </c>
      <c r="C136" s="518">
        <v>55</v>
      </c>
      <c r="D136" s="518">
        <v>54</v>
      </c>
      <c r="E136" s="518">
        <v>77</v>
      </c>
      <c r="F136" s="540">
        <v>1.4</v>
      </c>
      <c r="G136" s="540">
        <v>1.42592592592593</v>
      </c>
    </row>
    <row r="137" outlineLevel="2" spans="1:7">
      <c r="A137" s="539">
        <v>2012303</v>
      </c>
      <c r="B137" s="422" t="s">
        <v>198</v>
      </c>
      <c r="C137" s="518">
        <v>0</v>
      </c>
      <c r="D137" s="518">
        <v>0</v>
      </c>
      <c r="E137" s="518">
        <v>0</v>
      </c>
      <c r="F137" s="540">
        <v>0</v>
      </c>
      <c r="G137" s="540">
        <v>0</v>
      </c>
    </row>
    <row r="138" outlineLevel="2" spans="1:7">
      <c r="A138" s="539">
        <v>2012304</v>
      </c>
      <c r="B138" s="422" t="s">
        <v>276</v>
      </c>
      <c r="C138" s="518">
        <v>65</v>
      </c>
      <c r="D138" s="518">
        <v>40</v>
      </c>
      <c r="E138" s="518">
        <v>21</v>
      </c>
      <c r="F138" s="540">
        <v>0.323076923076923</v>
      </c>
      <c r="G138" s="540">
        <v>0.525</v>
      </c>
    </row>
    <row r="139" outlineLevel="2" spans="1:7">
      <c r="A139" s="539">
        <v>2012350</v>
      </c>
      <c r="B139" s="422" t="s">
        <v>205</v>
      </c>
      <c r="C139" s="518">
        <v>0</v>
      </c>
      <c r="D139" s="518">
        <v>0</v>
      </c>
      <c r="E139" s="518">
        <v>0</v>
      </c>
      <c r="F139" s="540">
        <v>0</v>
      </c>
      <c r="G139" s="540">
        <v>0</v>
      </c>
    </row>
    <row r="140" outlineLevel="2" spans="1:7">
      <c r="A140" s="539">
        <v>2012399</v>
      </c>
      <c r="B140" s="422" t="s">
        <v>277</v>
      </c>
      <c r="C140" s="518">
        <v>0</v>
      </c>
      <c r="D140" s="518">
        <v>2</v>
      </c>
      <c r="E140" s="518">
        <v>3</v>
      </c>
      <c r="F140" s="540">
        <v>0</v>
      </c>
      <c r="G140" s="540">
        <v>1.5</v>
      </c>
    </row>
    <row r="141" outlineLevel="1" spans="1:7">
      <c r="A141" s="538">
        <v>20125</v>
      </c>
      <c r="B141" s="513" t="s">
        <v>278</v>
      </c>
      <c r="C141" s="511">
        <v>8</v>
      </c>
      <c r="D141" s="511">
        <v>96</v>
      </c>
      <c r="E141" s="511">
        <v>36.8</v>
      </c>
      <c r="F141" s="537">
        <v>4.6</v>
      </c>
      <c r="G141" s="537">
        <v>0.383333333333333</v>
      </c>
    </row>
    <row r="142" outlineLevel="2" spans="1:7">
      <c r="A142" s="539">
        <v>2012501</v>
      </c>
      <c r="B142" s="422" t="s">
        <v>196</v>
      </c>
      <c r="C142" s="518">
        <v>0</v>
      </c>
      <c r="D142" s="518">
        <v>0</v>
      </c>
      <c r="E142" s="518">
        <v>0</v>
      </c>
      <c r="F142" s="540">
        <v>0</v>
      </c>
      <c r="G142" s="540">
        <v>0</v>
      </c>
    </row>
    <row r="143" outlineLevel="2" spans="1:7">
      <c r="A143" s="539">
        <v>2012502</v>
      </c>
      <c r="B143" s="422" t="s">
        <v>197</v>
      </c>
      <c r="C143" s="518">
        <v>0</v>
      </c>
      <c r="D143" s="518">
        <v>0</v>
      </c>
      <c r="E143" s="518">
        <v>34.8</v>
      </c>
      <c r="F143" s="540">
        <v>0</v>
      </c>
      <c r="G143" s="540">
        <v>0</v>
      </c>
    </row>
    <row r="144" outlineLevel="2" spans="1:7">
      <c r="A144" s="539">
        <v>2012503</v>
      </c>
      <c r="B144" s="422" t="s">
        <v>198</v>
      </c>
      <c r="C144" s="518">
        <v>0</v>
      </c>
      <c r="D144" s="518">
        <v>0</v>
      </c>
      <c r="E144" s="518">
        <v>0</v>
      </c>
      <c r="F144" s="540">
        <v>0</v>
      </c>
      <c r="G144" s="540">
        <v>0</v>
      </c>
    </row>
    <row r="145" outlineLevel="2" spans="1:7">
      <c r="A145" s="539">
        <v>2012504</v>
      </c>
      <c r="B145" s="422" t="s">
        <v>279</v>
      </c>
      <c r="C145" s="518">
        <v>0</v>
      </c>
      <c r="D145" s="518">
        <v>0</v>
      </c>
      <c r="E145" s="518">
        <v>0</v>
      </c>
      <c r="F145" s="540">
        <v>0</v>
      </c>
      <c r="G145" s="540">
        <v>0</v>
      </c>
    </row>
    <row r="146" outlineLevel="2" spans="1:7">
      <c r="A146" s="539">
        <v>2012505</v>
      </c>
      <c r="B146" s="422" t="s">
        <v>280</v>
      </c>
      <c r="C146" s="518">
        <v>8</v>
      </c>
      <c r="D146" s="518">
        <v>96</v>
      </c>
      <c r="E146" s="518">
        <v>2</v>
      </c>
      <c r="F146" s="540">
        <v>0.25</v>
      </c>
      <c r="G146" s="540">
        <v>0.0208333333333333</v>
      </c>
    </row>
    <row r="147" outlineLevel="2" spans="1:7">
      <c r="A147" s="539">
        <v>2012550</v>
      </c>
      <c r="B147" s="422" t="s">
        <v>205</v>
      </c>
      <c r="C147" s="518">
        <v>0</v>
      </c>
      <c r="D147" s="518">
        <v>0</v>
      </c>
      <c r="E147" s="518">
        <v>0</v>
      </c>
      <c r="F147" s="540">
        <v>0</v>
      </c>
      <c r="G147" s="540">
        <v>0</v>
      </c>
    </row>
    <row r="148" outlineLevel="2" spans="1:7">
      <c r="A148" s="539">
        <v>2012599</v>
      </c>
      <c r="B148" s="422" t="s">
        <v>281</v>
      </c>
      <c r="C148" s="518">
        <v>0</v>
      </c>
      <c r="D148" s="518">
        <v>0</v>
      </c>
      <c r="E148" s="518">
        <v>0</v>
      </c>
      <c r="F148" s="540">
        <v>0</v>
      </c>
      <c r="G148" s="540">
        <v>0</v>
      </c>
    </row>
    <row r="149" outlineLevel="1" spans="1:7">
      <c r="A149" s="538">
        <v>20126</v>
      </c>
      <c r="B149" s="513" t="s">
        <v>282</v>
      </c>
      <c r="C149" s="511">
        <v>6474.273119</v>
      </c>
      <c r="D149" s="511">
        <v>6286</v>
      </c>
      <c r="E149" s="511">
        <v>1228.374401</v>
      </c>
      <c r="F149" s="537">
        <v>0.189731631400458</v>
      </c>
      <c r="G149" s="537">
        <v>0.195414317690105</v>
      </c>
    </row>
    <row r="150" outlineLevel="2" spans="1:7">
      <c r="A150" s="539">
        <v>2012601</v>
      </c>
      <c r="B150" s="422" t="s">
        <v>196</v>
      </c>
      <c r="C150" s="518">
        <v>510.273119</v>
      </c>
      <c r="D150" s="518">
        <v>500</v>
      </c>
      <c r="E150" s="518">
        <v>488.374401</v>
      </c>
      <c r="F150" s="540">
        <v>0.957084319779737</v>
      </c>
      <c r="G150" s="540">
        <v>0.976748802</v>
      </c>
    </row>
    <row r="151" outlineLevel="2" spans="1:7">
      <c r="A151" s="539">
        <v>2012602</v>
      </c>
      <c r="B151" s="422" t="s">
        <v>197</v>
      </c>
      <c r="C151" s="518">
        <v>37</v>
      </c>
      <c r="D151" s="518">
        <v>23</v>
      </c>
      <c r="E151" s="518">
        <v>463</v>
      </c>
      <c r="F151" s="540">
        <v>12.5135135135135</v>
      </c>
      <c r="G151" s="540">
        <v>20.1304347826087</v>
      </c>
    </row>
    <row r="152" outlineLevel="2" spans="1:7">
      <c r="A152" s="539">
        <v>2012603</v>
      </c>
      <c r="B152" s="422" t="s">
        <v>198</v>
      </c>
      <c r="C152" s="518">
        <v>0</v>
      </c>
      <c r="D152" s="518">
        <v>0</v>
      </c>
      <c r="E152" s="518">
        <v>0</v>
      </c>
      <c r="F152" s="540">
        <v>0</v>
      </c>
      <c r="G152" s="540">
        <v>0</v>
      </c>
    </row>
    <row r="153" outlineLevel="2" spans="1:7">
      <c r="A153" s="539">
        <v>2012604</v>
      </c>
      <c r="B153" s="422" t="s">
        <v>283</v>
      </c>
      <c r="C153" s="518">
        <v>5884</v>
      </c>
      <c r="D153" s="518">
        <v>5748</v>
      </c>
      <c r="E153" s="518">
        <v>259</v>
      </c>
      <c r="F153" s="540">
        <v>0.0440176750509857</v>
      </c>
      <c r="G153" s="540">
        <v>0.0450591510090466</v>
      </c>
    </row>
    <row r="154" outlineLevel="2" spans="1:7">
      <c r="A154" s="539">
        <v>2012699</v>
      </c>
      <c r="B154" s="422" t="s">
        <v>284</v>
      </c>
      <c r="C154" s="518">
        <v>43</v>
      </c>
      <c r="D154" s="518">
        <v>15</v>
      </c>
      <c r="E154" s="518">
        <v>18</v>
      </c>
      <c r="F154" s="540">
        <v>0.418604651162791</v>
      </c>
      <c r="G154" s="540">
        <v>1.2</v>
      </c>
    </row>
    <row r="155" outlineLevel="1" spans="1:7">
      <c r="A155" s="538">
        <v>20128</v>
      </c>
      <c r="B155" s="513" t="s">
        <v>285</v>
      </c>
      <c r="C155" s="511">
        <v>653.31016</v>
      </c>
      <c r="D155" s="511">
        <v>631</v>
      </c>
      <c r="E155" s="511">
        <v>592.195118</v>
      </c>
      <c r="F155" s="537">
        <v>0.906453250321409</v>
      </c>
      <c r="G155" s="537">
        <v>0.938502564183835</v>
      </c>
    </row>
    <row r="156" outlineLevel="2" spans="1:7">
      <c r="A156" s="539">
        <v>2012801</v>
      </c>
      <c r="B156" s="422" t="s">
        <v>196</v>
      </c>
      <c r="C156" s="518">
        <v>375.51016</v>
      </c>
      <c r="D156" s="518">
        <v>350</v>
      </c>
      <c r="E156" s="518">
        <v>370.195118</v>
      </c>
      <c r="F156" s="540">
        <v>0.985845810403639</v>
      </c>
      <c r="G156" s="540">
        <v>1.05770033714286</v>
      </c>
    </row>
    <row r="157" outlineLevel="2" spans="1:7">
      <c r="A157" s="539">
        <v>2012802</v>
      </c>
      <c r="B157" s="422" t="s">
        <v>197</v>
      </c>
      <c r="C157" s="518">
        <v>177.8</v>
      </c>
      <c r="D157" s="518">
        <v>192</v>
      </c>
      <c r="E157" s="518">
        <v>155</v>
      </c>
      <c r="F157" s="540">
        <v>0.871766029246344</v>
      </c>
      <c r="G157" s="540">
        <v>0.807291666666667</v>
      </c>
    </row>
    <row r="158" outlineLevel="2" spans="1:7">
      <c r="A158" s="539">
        <v>2012803</v>
      </c>
      <c r="B158" s="422" t="s">
        <v>198</v>
      </c>
      <c r="C158" s="518">
        <v>0</v>
      </c>
      <c r="D158" s="518">
        <v>0</v>
      </c>
      <c r="E158" s="518">
        <v>0</v>
      </c>
      <c r="F158" s="540">
        <v>0</v>
      </c>
      <c r="G158" s="540">
        <v>0</v>
      </c>
    </row>
    <row r="159" outlineLevel="2" spans="1:7">
      <c r="A159" s="539">
        <v>2012804</v>
      </c>
      <c r="B159" s="422" t="s">
        <v>210</v>
      </c>
      <c r="C159" s="518">
        <v>0</v>
      </c>
      <c r="D159" s="518">
        <v>0</v>
      </c>
      <c r="E159" s="518">
        <v>16</v>
      </c>
      <c r="F159" s="540">
        <v>0</v>
      </c>
      <c r="G159" s="540">
        <v>0</v>
      </c>
    </row>
    <row r="160" outlineLevel="2" spans="1:7">
      <c r="A160" s="539">
        <v>2012850</v>
      </c>
      <c r="B160" s="422" t="s">
        <v>205</v>
      </c>
      <c r="C160" s="518">
        <v>0</v>
      </c>
      <c r="D160" s="518">
        <v>0</v>
      </c>
      <c r="E160" s="518">
        <v>0</v>
      </c>
      <c r="F160" s="540">
        <v>0</v>
      </c>
      <c r="G160" s="540">
        <v>0</v>
      </c>
    </row>
    <row r="161" ht="27" outlineLevel="2" spans="1:7">
      <c r="A161" s="539">
        <v>2012899</v>
      </c>
      <c r="B161" s="422" t="s">
        <v>286</v>
      </c>
      <c r="C161" s="518">
        <v>100</v>
      </c>
      <c r="D161" s="518">
        <v>89</v>
      </c>
      <c r="E161" s="518">
        <v>51</v>
      </c>
      <c r="F161" s="540">
        <v>0.51</v>
      </c>
      <c r="G161" s="540">
        <v>0.573033707865168</v>
      </c>
    </row>
    <row r="162" outlineLevel="1" spans="1:7">
      <c r="A162" s="538">
        <v>20129</v>
      </c>
      <c r="B162" s="513" t="s">
        <v>287</v>
      </c>
      <c r="C162" s="511">
        <v>3393.4210728</v>
      </c>
      <c r="D162" s="511">
        <v>3270</v>
      </c>
      <c r="E162" s="511">
        <v>3564.695525</v>
      </c>
      <c r="F162" s="537">
        <v>1.0504725020932</v>
      </c>
      <c r="G162" s="537">
        <v>1.09012095565749</v>
      </c>
    </row>
    <row r="163" outlineLevel="2" spans="1:7">
      <c r="A163" s="539">
        <v>2012901</v>
      </c>
      <c r="B163" s="422" t="s">
        <v>196</v>
      </c>
      <c r="C163" s="518">
        <v>1740.8328738</v>
      </c>
      <c r="D163" s="518">
        <v>1546</v>
      </c>
      <c r="E163" s="518">
        <v>1807.163438</v>
      </c>
      <c r="F163" s="540">
        <v>1.03810277551527</v>
      </c>
      <c r="G163" s="540">
        <v>1.1689284851229</v>
      </c>
    </row>
    <row r="164" outlineLevel="2" spans="1:7">
      <c r="A164" s="539">
        <v>2012902</v>
      </c>
      <c r="B164" s="422" t="s">
        <v>197</v>
      </c>
      <c r="C164" s="518">
        <v>1093.72</v>
      </c>
      <c r="D164" s="518">
        <v>1177</v>
      </c>
      <c r="E164" s="518">
        <v>1277.52</v>
      </c>
      <c r="F164" s="540">
        <v>1.16805032366602</v>
      </c>
      <c r="G164" s="540">
        <v>1.08540356839422</v>
      </c>
    </row>
    <row r="165" outlineLevel="2" spans="1:7">
      <c r="A165" s="539">
        <v>2012903</v>
      </c>
      <c r="B165" s="422" t="s">
        <v>198</v>
      </c>
      <c r="C165" s="518">
        <v>0</v>
      </c>
      <c r="D165" s="518">
        <v>0</v>
      </c>
      <c r="E165" s="518">
        <v>0</v>
      </c>
      <c r="F165" s="540">
        <v>0</v>
      </c>
      <c r="G165" s="540">
        <v>0</v>
      </c>
    </row>
    <row r="166" outlineLevel="2" spans="1:7">
      <c r="A166" s="539">
        <v>2012906</v>
      </c>
      <c r="B166" s="422" t="s">
        <v>288</v>
      </c>
      <c r="C166" s="518">
        <v>198</v>
      </c>
      <c r="D166" s="518">
        <v>142</v>
      </c>
      <c r="E166" s="518">
        <v>158</v>
      </c>
      <c r="F166" s="540">
        <v>0.797979797979798</v>
      </c>
      <c r="G166" s="540">
        <v>1.11267605633803</v>
      </c>
    </row>
    <row r="167" outlineLevel="2" spans="1:7">
      <c r="A167" s="539">
        <v>2012950</v>
      </c>
      <c r="B167" s="422" t="s">
        <v>205</v>
      </c>
      <c r="C167" s="518">
        <v>172.188199</v>
      </c>
      <c r="D167" s="518">
        <v>168</v>
      </c>
      <c r="E167" s="518">
        <v>192.012087</v>
      </c>
      <c r="F167" s="540">
        <v>1.11512919070604</v>
      </c>
      <c r="G167" s="540">
        <v>1.14292908928571</v>
      </c>
    </row>
    <row r="168" outlineLevel="2" spans="1:7">
      <c r="A168" s="539">
        <v>2012999</v>
      </c>
      <c r="B168" s="422" t="s">
        <v>289</v>
      </c>
      <c r="C168" s="518">
        <v>188.68</v>
      </c>
      <c r="D168" s="518">
        <v>237</v>
      </c>
      <c r="E168" s="518">
        <v>130</v>
      </c>
      <c r="F168" s="540">
        <v>0.688997244011024</v>
      </c>
      <c r="G168" s="540">
        <v>0.548523206751055</v>
      </c>
    </row>
    <row r="169" ht="27" outlineLevel="1" spans="1:7">
      <c r="A169" s="538">
        <v>20131</v>
      </c>
      <c r="B169" s="513" t="s">
        <v>290</v>
      </c>
      <c r="C169" s="511">
        <v>13040.102785</v>
      </c>
      <c r="D169" s="511">
        <v>10952</v>
      </c>
      <c r="E169" s="511">
        <v>8938.791261</v>
      </c>
      <c r="F169" s="537">
        <v>0.685484724191152</v>
      </c>
      <c r="G169" s="537">
        <v>0.81617889527027</v>
      </c>
    </row>
    <row r="170" outlineLevel="2" spans="1:7">
      <c r="A170" s="539">
        <v>2013101</v>
      </c>
      <c r="B170" s="422" t="s">
        <v>196</v>
      </c>
      <c r="C170" s="518">
        <v>5788.402785</v>
      </c>
      <c r="D170" s="518">
        <v>4951</v>
      </c>
      <c r="E170" s="518">
        <v>4275.341261</v>
      </c>
      <c r="F170" s="540">
        <v>0.738604658279667</v>
      </c>
      <c r="G170" s="540">
        <v>0.863530854574833</v>
      </c>
    </row>
    <row r="171" outlineLevel="2" spans="1:7">
      <c r="A171" s="539">
        <v>2013102</v>
      </c>
      <c r="B171" s="422" t="s">
        <v>197</v>
      </c>
      <c r="C171" s="518">
        <v>7074.7</v>
      </c>
      <c r="D171" s="518">
        <v>5917</v>
      </c>
      <c r="E171" s="518">
        <v>4483.45</v>
      </c>
      <c r="F171" s="540">
        <v>0.633730052157689</v>
      </c>
      <c r="G171" s="540">
        <v>0.75772350853473</v>
      </c>
    </row>
    <row r="172" outlineLevel="2" spans="1:7">
      <c r="A172" s="539">
        <v>2013103</v>
      </c>
      <c r="B172" s="422" t="s">
        <v>198</v>
      </c>
      <c r="C172" s="518">
        <v>0</v>
      </c>
      <c r="D172" s="518">
        <v>0</v>
      </c>
      <c r="E172" s="518">
        <v>0</v>
      </c>
      <c r="F172" s="540">
        <v>0</v>
      </c>
      <c r="G172" s="540">
        <v>0</v>
      </c>
    </row>
    <row r="173" outlineLevel="2" spans="1:7">
      <c r="A173" s="539">
        <v>2013105</v>
      </c>
      <c r="B173" s="422" t="s">
        <v>291</v>
      </c>
      <c r="C173" s="518">
        <v>100</v>
      </c>
      <c r="D173" s="518">
        <v>0</v>
      </c>
      <c r="E173" s="518">
        <v>100</v>
      </c>
      <c r="F173" s="540">
        <v>1</v>
      </c>
      <c r="G173" s="540">
        <v>0</v>
      </c>
    </row>
    <row r="174" outlineLevel="2" spans="1:7">
      <c r="A174" s="539">
        <v>2013150</v>
      </c>
      <c r="B174" s="422" t="s">
        <v>205</v>
      </c>
      <c r="C174" s="518">
        <v>0</v>
      </c>
      <c r="D174" s="518">
        <v>0</v>
      </c>
      <c r="E174" s="518">
        <v>0</v>
      </c>
      <c r="F174" s="540">
        <v>0</v>
      </c>
      <c r="G174" s="540">
        <v>0</v>
      </c>
    </row>
    <row r="175" ht="27" outlineLevel="2" spans="1:7">
      <c r="A175" s="539">
        <v>2013199</v>
      </c>
      <c r="B175" s="422" t="s">
        <v>292</v>
      </c>
      <c r="C175" s="518">
        <v>77</v>
      </c>
      <c r="D175" s="518">
        <v>84</v>
      </c>
      <c r="E175" s="518">
        <v>80</v>
      </c>
      <c r="F175" s="540">
        <v>1.03896103896104</v>
      </c>
      <c r="G175" s="540">
        <v>0.952380952380952</v>
      </c>
    </row>
    <row r="176" outlineLevel="1" spans="1:7">
      <c r="A176" s="538">
        <v>20132</v>
      </c>
      <c r="B176" s="513" t="s">
        <v>293</v>
      </c>
      <c r="C176" s="511">
        <v>7760.273492</v>
      </c>
      <c r="D176" s="511">
        <v>5722</v>
      </c>
      <c r="E176" s="511">
        <v>4603.833418</v>
      </c>
      <c r="F176" s="537">
        <v>0.593256593694288</v>
      </c>
      <c r="G176" s="537">
        <v>0.804584658860538</v>
      </c>
    </row>
    <row r="177" outlineLevel="2" spans="1:7">
      <c r="A177" s="539">
        <v>2013201</v>
      </c>
      <c r="B177" s="422" t="s">
        <v>196</v>
      </c>
      <c r="C177" s="518">
        <v>3178.977687</v>
      </c>
      <c r="D177" s="518">
        <v>1584</v>
      </c>
      <c r="E177" s="518">
        <v>2088.543418</v>
      </c>
      <c r="F177" s="540">
        <v>0.656985868929127</v>
      </c>
      <c r="G177" s="540">
        <v>1.31852488510101</v>
      </c>
    </row>
    <row r="178" outlineLevel="2" spans="1:7">
      <c r="A178" s="539">
        <v>2013202</v>
      </c>
      <c r="B178" s="422" t="s">
        <v>197</v>
      </c>
      <c r="C178" s="518">
        <v>2898.69297</v>
      </c>
      <c r="D178" s="518">
        <v>1886</v>
      </c>
      <c r="E178" s="518">
        <v>2068.29</v>
      </c>
      <c r="F178" s="540">
        <v>0.71352503400869</v>
      </c>
      <c r="G178" s="540">
        <v>1.09665429480382</v>
      </c>
    </row>
    <row r="179" outlineLevel="2" spans="1:7">
      <c r="A179" s="539">
        <v>2013203</v>
      </c>
      <c r="B179" s="422" t="s">
        <v>198</v>
      </c>
      <c r="C179" s="518">
        <v>0</v>
      </c>
      <c r="D179" s="518">
        <v>0</v>
      </c>
      <c r="E179" s="518">
        <v>0</v>
      </c>
      <c r="F179" s="540">
        <v>0</v>
      </c>
      <c r="G179" s="540">
        <v>0</v>
      </c>
    </row>
    <row r="180" outlineLevel="2" spans="1:7">
      <c r="A180" s="539">
        <v>2013204</v>
      </c>
      <c r="B180" s="422" t="s">
        <v>294</v>
      </c>
      <c r="C180" s="518">
        <v>6</v>
      </c>
      <c r="D180" s="518">
        <v>52</v>
      </c>
      <c r="E180" s="518">
        <v>10</v>
      </c>
      <c r="F180" s="540">
        <v>1.66666666666667</v>
      </c>
      <c r="G180" s="540">
        <v>0.192307692307692</v>
      </c>
    </row>
    <row r="181" outlineLevel="2" spans="1:7">
      <c r="A181" s="539">
        <v>2013250</v>
      </c>
      <c r="B181" s="422" t="s">
        <v>205</v>
      </c>
      <c r="C181" s="518">
        <v>83</v>
      </c>
      <c r="D181" s="518">
        <v>63</v>
      </c>
      <c r="E181" s="518">
        <v>65</v>
      </c>
      <c r="F181" s="540">
        <v>0.783132530120482</v>
      </c>
      <c r="G181" s="540">
        <v>1.03174603174603</v>
      </c>
    </row>
    <row r="182" outlineLevel="2" spans="1:7">
      <c r="A182" s="539">
        <v>2013299</v>
      </c>
      <c r="B182" s="422" t="s">
        <v>295</v>
      </c>
      <c r="C182" s="518">
        <v>1593.602835</v>
      </c>
      <c r="D182" s="518">
        <v>2137</v>
      </c>
      <c r="E182" s="518">
        <v>372</v>
      </c>
      <c r="F182" s="540">
        <v>0.233433319663993</v>
      </c>
      <c r="G182" s="540">
        <v>0.174075807206364</v>
      </c>
    </row>
    <row r="183" outlineLevel="1" spans="1:7">
      <c r="A183" s="538">
        <v>20133</v>
      </c>
      <c r="B183" s="513" t="s">
        <v>296</v>
      </c>
      <c r="C183" s="511">
        <v>4196.945619</v>
      </c>
      <c r="D183" s="511">
        <v>3096</v>
      </c>
      <c r="E183" s="511">
        <v>5188.35496</v>
      </c>
      <c r="F183" s="537">
        <v>1.23622163139589</v>
      </c>
      <c r="G183" s="537">
        <v>1.67582524547804</v>
      </c>
    </row>
    <row r="184" outlineLevel="2" spans="1:7">
      <c r="A184" s="539">
        <v>2013301</v>
      </c>
      <c r="B184" s="422" t="s">
        <v>196</v>
      </c>
      <c r="C184" s="518">
        <v>1408.135619</v>
      </c>
      <c r="D184" s="518">
        <v>1422</v>
      </c>
      <c r="E184" s="518">
        <v>1404.60496</v>
      </c>
      <c r="F184" s="540">
        <v>0.997492671194194</v>
      </c>
      <c r="G184" s="540">
        <v>0.987767201125176</v>
      </c>
    </row>
    <row r="185" outlineLevel="2" spans="1:7">
      <c r="A185" s="539">
        <v>2013302</v>
      </c>
      <c r="B185" s="422" t="s">
        <v>197</v>
      </c>
      <c r="C185" s="518">
        <v>2245.81</v>
      </c>
      <c r="D185" s="518">
        <v>1382</v>
      </c>
      <c r="E185" s="518">
        <v>3540.75</v>
      </c>
      <c r="F185" s="540">
        <v>1.57660265115927</v>
      </c>
      <c r="G185" s="540">
        <v>2.5620477568741</v>
      </c>
    </row>
    <row r="186" outlineLevel="2" spans="1:7">
      <c r="A186" s="539">
        <v>2013303</v>
      </c>
      <c r="B186" s="422" t="s">
        <v>198</v>
      </c>
      <c r="C186" s="518">
        <v>0</v>
      </c>
      <c r="D186" s="518">
        <v>0</v>
      </c>
      <c r="E186" s="518">
        <v>0</v>
      </c>
      <c r="F186" s="540">
        <v>0</v>
      </c>
      <c r="G186" s="540">
        <v>0</v>
      </c>
    </row>
    <row r="187" outlineLevel="2" spans="1:7">
      <c r="A187" s="539">
        <v>2013304</v>
      </c>
      <c r="B187" s="422" t="s">
        <v>297</v>
      </c>
      <c r="C187" s="518">
        <v>50</v>
      </c>
      <c r="D187" s="518">
        <v>64</v>
      </c>
      <c r="E187" s="518">
        <v>50</v>
      </c>
      <c r="F187" s="540">
        <v>1</v>
      </c>
      <c r="G187" s="540">
        <v>0.78125</v>
      </c>
    </row>
    <row r="188" outlineLevel="2" spans="1:7">
      <c r="A188" s="539">
        <v>2013350</v>
      </c>
      <c r="B188" s="422" t="s">
        <v>205</v>
      </c>
      <c r="C188" s="518">
        <v>30</v>
      </c>
      <c r="D188" s="518">
        <v>30</v>
      </c>
      <c r="E188" s="518">
        <v>30</v>
      </c>
      <c r="F188" s="540">
        <v>1</v>
      </c>
      <c r="G188" s="540">
        <v>1</v>
      </c>
    </row>
    <row r="189" outlineLevel="2" spans="1:7">
      <c r="A189" s="539">
        <v>2013399</v>
      </c>
      <c r="B189" s="422" t="s">
        <v>298</v>
      </c>
      <c r="C189" s="518">
        <v>463</v>
      </c>
      <c r="D189" s="518">
        <v>198</v>
      </c>
      <c r="E189" s="518">
        <v>163</v>
      </c>
      <c r="F189" s="540">
        <v>0.352051835853132</v>
      </c>
      <c r="G189" s="540">
        <v>0.823232323232323</v>
      </c>
    </row>
    <row r="190" outlineLevel="1" spans="1:7">
      <c r="A190" s="538">
        <v>20134</v>
      </c>
      <c r="B190" s="513" t="s">
        <v>299</v>
      </c>
      <c r="C190" s="511">
        <v>1592.695318</v>
      </c>
      <c r="D190" s="511">
        <v>1845</v>
      </c>
      <c r="E190" s="511">
        <v>1732.253272</v>
      </c>
      <c r="F190" s="537">
        <v>1.08762376106891</v>
      </c>
      <c r="G190" s="537">
        <v>0.938890662330623</v>
      </c>
    </row>
    <row r="191" outlineLevel="2" spans="1:7">
      <c r="A191" s="539">
        <v>2013401</v>
      </c>
      <c r="B191" s="422" t="s">
        <v>196</v>
      </c>
      <c r="C191" s="518">
        <v>1038.695318</v>
      </c>
      <c r="D191" s="518">
        <v>1098</v>
      </c>
      <c r="E191" s="518">
        <v>1017.103272</v>
      </c>
      <c r="F191" s="540">
        <v>0.979212339147176</v>
      </c>
      <c r="G191" s="540">
        <v>0.92632356284153</v>
      </c>
    </row>
    <row r="192" outlineLevel="2" spans="1:7">
      <c r="A192" s="539">
        <v>2013402</v>
      </c>
      <c r="B192" s="422" t="s">
        <v>197</v>
      </c>
      <c r="C192" s="518">
        <v>444</v>
      </c>
      <c r="D192" s="518">
        <v>452</v>
      </c>
      <c r="E192" s="518">
        <v>505.15</v>
      </c>
      <c r="F192" s="540">
        <v>1.13772522522523</v>
      </c>
      <c r="G192" s="540">
        <v>1.11758849557522</v>
      </c>
    </row>
    <row r="193" outlineLevel="2" spans="1:7">
      <c r="A193" s="539">
        <v>2013403</v>
      </c>
      <c r="B193" s="422" t="s">
        <v>198</v>
      </c>
      <c r="C193" s="518">
        <v>0</v>
      </c>
      <c r="D193" s="518">
        <v>0</v>
      </c>
      <c r="E193" s="518">
        <v>0</v>
      </c>
      <c r="F193" s="540">
        <v>0</v>
      </c>
      <c r="G193" s="540">
        <v>0</v>
      </c>
    </row>
    <row r="194" outlineLevel="2" spans="1:7">
      <c r="A194" s="539">
        <v>2013404</v>
      </c>
      <c r="B194" s="422" t="s">
        <v>300</v>
      </c>
      <c r="C194" s="518">
        <v>56</v>
      </c>
      <c r="D194" s="518">
        <v>44</v>
      </c>
      <c r="E194" s="518">
        <v>184</v>
      </c>
      <c r="F194" s="540">
        <v>3.28571428571429</v>
      </c>
      <c r="G194" s="540">
        <v>4.18181818181818</v>
      </c>
    </row>
    <row r="195" outlineLevel="2" spans="1:7">
      <c r="A195" s="539">
        <v>2013405</v>
      </c>
      <c r="B195" s="422" t="s">
        <v>301</v>
      </c>
      <c r="C195" s="518">
        <v>15</v>
      </c>
      <c r="D195" s="518">
        <v>13</v>
      </c>
      <c r="E195" s="518">
        <v>6</v>
      </c>
      <c r="F195" s="540">
        <v>0.4</v>
      </c>
      <c r="G195" s="540">
        <v>0.461538461538462</v>
      </c>
    </row>
    <row r="196" outlineLevel="2" spans="1:7">
      <c r="A196" s="539">
        <v>2013450</v>
      </c>
      <c r="B196" s="422" t="s">
        <v>205</v>
      </c>
      <c r="C196" s="518">
        <v>0</v>
      </c>
      <c r="D196" s="518">
        <v>0</v>
      </c>
      <c r="E196" s="518">
        <v>0</v>
      </c>
      <c r="F196" s="540">
        <v>0</v>
      </c>
      <c r="G196" s="540">
        <v>0</v>
      </c>
    </row>
    <row r="197" outlineLevel="2" spans="1:7">
      <c r="A197" s="539">
        <v>2013499</v>
      </c>
      <c r="B197" s="422" t="s">
        <v>302</v>
      </c>
      <c r="C197" s="518">
        <v>39</v>
      </c>
      <c r="D197" s="518">
        <v>238</v>
      </c>
      <c r="E197" s="518">
        <v>20</v>
      </c>
      <c r="F197" s="540">
        <v>0.512820512820513</v>
      </c>
      <c r="G197" s="540">
        <v>0.0840336134453782</v>
      </c>
    </row>
    <row r="198" outlineLevel="1" spans="1:7">
      <c r="A198" s="538">
        <v>20135</v>
      </c>
      <c r="B198" s="513" t="s">
        <v>303</v>
      </c>
      <c r="C198" s="511">
        <v>252.012683</v>
      </c>
      <c r="D198" s="511">
        <v>246</v>
      </c>
      <c r="E198" s="511">
        <v>253.370445</v>
      </c>
      <c r="F198" s="537">
        <v>1.00538767328627</v>
      </c>
      <c r="G198" s="537">
        <v>1.02996115853659</v>
      </c>
    </row>
    <row r="199" outlineLevel="2" spans="1:7">
      <c r="A199" s="539">
        <v>2013501</v>
      </c>
      <c r="B199" s="422" t="s">
        <v>196</v>
      </c>
      <c r="C199" s="518">
        <v>197.512683</v>
      </c>
      <c r="D199" s="518">
        <v>195</v>
      </c>
      <c r="E199" s="518">
        <v>171.370445</v>
      </c>
      <c r="F199" s="540">
        <v>0.867642737656498</v>
      </c>
      <c r="G199" s="540">
        <v>0.878822794871795</v>
      </c>
    </row>
    <row r="200" outlineLevel="2" spans="1:7">
      <c r="A200" s="539">
        <v>2013502</v>
      </c>
      <c r="B200" s="422" t="s">
        <v>197</v>
      </c>
      <c r="C200" s="518">
        <v>2.5</v>
      </c>
      <c r="D200" s="518">
        <v>4</v>
      </c>
      <c r="E200" s="518">
        <v>82</v>
      </c>
      <c r="F200" s="540">
        <v>32.8</v>
      </c>
      <c r="G200" s="540">
        <v>20.5</v>
      </c>
    </row>
    <row r="201" outlineLevel="2" spans="1:7">
      <c r="A201" s="539">
        <v>2013503</v>
      </c>
      <c r="B201" s="422" t="s">
        <v>198</v>
      </c>
      <c r="C201" s="518">
        <v>0</v>
      </c>
      <c r="D201" s="518">
        <v>0</v>
      </c>
      <c r="E201" s="518">
        <v>0</v>
      </c>
      <c r="F201" s="540">
        <v>0</v>
      </c>
      <c r="G201" s="540">
        <v>0</v>
      </c>
    </row>
    <row r="202" outlineLevel="2" spans="1:7">
      <c r="A202" s="539">
        <v>2013550</v>
      </c>
      <c r="B202" s="422" t="s">
        <v>205</v>
      </c>
      <c r="C202" s="518">
        <v>0</v>
      </c>
      <c r="D202" s="518">
        <v>0</v>
      </c>
      <c r="E202" s="518">
        <v>0</v>
      </c>
      <c r="F202" s="540">
        <v>0</v>
      </c>
      <c r="G202" s="540">
        <v>0</v>
      </c>
    </row>
    <row r="203" outlineLevel="2" spans="1:7">
      <c r="A203" s="539">
        <v>2013599</v>
      </c>
      <c r="B203" s="422" t="s">
        <v>304</v>
      </c>
      <c r="C203" s="518">
        <v>52</v>
      </c>
      <c r="D203" s="518">
        <v>47</v>
      </c>
      <c r="E203" s="518">
        <v>0</v>
      </c>
      <c r="F203" s="540">
        <v>0</v>
      </c>
      <c r="G203" s="540">
        <v>0</v>
      </c>
    </row>
    <row r="204" outlineLevel="1" spans="1:7">
      <c r="A204" s="538">
        <v>20136</v>
      </c>
      <c r="B204" s="513" t="s">
        <v>305</v>
      </c>
      <c r="C204" s="511">
        <v>956</v>
      </c>
      <c r="D204" s="511">
        <v>838</v>
      </c>
      <c r="E204" s="511">
        <v>755</v>
      </c>
      <c r="F204" s="537">
        <v>0.789748953974895</v>
      </c>
      <c r="G204" s="537">
        <v>0.900954653937947</v>
      </c>
    </row>
    <row r="205" outlineLevel="2" spans="1:7">
      <c r="A205" s="539">
        <v>2013601</v>
      </c>
      <c r="B205" s="422" t="s">
        <v>196</v>
      </c>
      <c r="C205" s="518">
        <v>150</v>
      </c>
      <c r="D205" s="518">
        <v>3</v>
      </c>
      <c r="E205" s="518">
        <v>5</v>
      </c>
      <c r="F205" s="540">
        <v>0.0333333333333333</v>
      </c>
      <c r="G205" s="540">
        <v>1.66666666666667</v>
      </c>
    </row>
    <row r="206" outlineLevel="2" spans="1:7">
      <c r="A206" s="539">
        <v>2013602</v>
      </c>
      <c r="B206" s="422" t="s">
        <v>197</v>
      </c>
      <c r="C206" s="518">
        <v>354</v>
      </c>
      <c r="D206" s="518">
        <v>364</v>
      </c>
      <c r="E206" s="518">
        <v>350</v>
      </c>
      <c r="F206" s="540">
        <v>0.988700564971751</v>
      </c>
      <c r="G206" s="540">
        <v>0.961538461538462</v>
      </c>
    </row>
    <row r="207" outlineLevel="2" spans="1:7">
      <c r="A207" s="539">
        <v>2013603</v>
      </c>
      <c r="B207" s="422" t="s">
        <v>198</v>
      </c>
      <c r="C207" s="518">
        <v>0</v>
      </c>
      <c r="D207" s="518">
        <v>0</v>
      </c>
      <c r="E207" s="518">
        <v>0</v>
      </c>
      <c r="F207" s="540">
        <v>0</v>
      </c>
      <c r="G207" s="540">
        <v>0</v>
      </c>
    </row>
    <row r="208" outlineLevel="2" spans="1:7">
      <c r="A208" s="539">
        <v>2013650</v>
      </c>
      <c r="B208" s="422" t="s">
        <v>205</v>
      </c>
      <c r="C208" s="518">
        <v>0</v>
      </c>
      <c r="D208" s="518">
        <v>0</v>
      </c>
      <c r="E208" s="518">
        <v>0</v>
      </c>
      <c r="F208" s="540">
        <v>0</v>
      </c>
      <c r="G208" s="540">
        <v>0</v>
      </c>
    </row>
    <row r="209" outlineLevel="2" spans="1:7">
      <c r="A209" s="539">
        <v>2013699</v>
      </c>
      <c r="B209" s="422" t="s">
        <v>305</v>
      </c>
      <c r="C209" s="518">
        <v>452</v>
      </c>
      <c r="D209" s="518">
        <v>471</v>
      </c>
      <c r="E209" s="518">
        <v>400</v>
      </c>
      <c r="F209" s="540">
        <v>0.884955752212389</v>
      </c>
      <c r="G209" s="540">
        <v>0.849256900212314</v>
      </c>
    </row>
    <row r="210" outlineLevel="1" spans="1:7">
      <c r="A210" s="538">
        <v>20137</v>
      </c>
      <c r="B210" s="513" t="s">
        <v>306</v>
      </c>
      <c r="C210" s="511">
        <v>13</v>
      </c>
      <c r="D210" s="511">
        <v>0</v>
      </c>
      <c r="E210" s="511">
        <v>13</v>
      </c>
      <c r="F210" s="537">
        <v>1</v>
      </c>
      <c r="G210" s="537">
        <v>0</v>
      </c>
    </row>
    <row r="211" outlineLevel="2" spans="1:7">
      <c r="A211" s="539">
        <v>2013701</v>
      </c>
      <c r="B211" s="422" t="s">
        <v>196</v>
      </c>
      <c r="C211" s="518">
        <v>0</v>
      </c>
      <c r="D211" s="518">
        <v>0</v>
      </c>
      <c r="E211" s="518">
        <v>0</v>
      </c>
      <c r="F211" s="540">
        <v>0</v>
      </c>
      <c r="G211" s="540">
        <v>0</v>
      </c>
    </row>
    <row r="212" outlineLevel="2" spans="1:7">
      <c r="A212" s="539">
        <v>2013702</v>
      </c>
      <c r="B212" s="422" t="s">
        <v>197</v>
      </c>
      <c r="C212" s="518">
        <v>0</v>
      </c>
      <c r="D212" s="518">
        <v>0</v>
      </c>
      <c r="E212" s="518">
        <v>0</v>
      </c>
      <c r="F212" s="540">
        <v>0</v>
      </c>
      <c r="G212" s="540">
        <v>0</v>
      </c>
    </row>
    <row r="213" outlineLevel="2" spans="1:7">
      <c r="A213" s="539">
        <v>2013703</v>
      </c>
      <c r="B213" s="422" t="s">
        <v>198</v>
      </c>
      <c r="C213" s="518">
        <v>0</v>
      </c>
      <c r="D213" s="518">
        <v>0</v>
      </c>
      <c r="E213" s="518">
        <v>0</v>
      </c>
      <c r="F213" s="540">
        <v>0</v>
      </c>
      <c r="G213" s="540">
        <v>0</v>
      </c>
    </row>
    <row r="214" outlineLevel="2" spans="1:7">
      <c r="A214" s="539">
        <v>2013704</v>
      </c>
      <c r="B214" s="422" t="s">
        <v>307</v>
      </c>
      <c r="C214" s="518">
        <v>0</v>
      </c>
      <c r="D214" s="518">
        <v>0</v>
      </c>
      <c r="E214" s="518">
        <v>0</v>
      </c>
      <c r="F214" s="540">
        <v>0</v>
      </c>
      <c r="G214" s="540">
        <v>0</v>
      </c>
    </row>
    <row r="215" outlineLevel="2" spans="1:7">
      <c r="A215" s="539">
        <v>2013750</v>
      </c>
      <c r="B215" s="422" t="s">
        <v>205</v>
      </c>
      <c r="C215" s="518">
        <v>0</v>
      </c>
      <c r="D215" s="518">
        <v>0</v>
      </c>
      <c r="E215" s="518">
        <v>0</v>
      </c>
      <c r="F215" s="540">
        <v>0</v>
      </c>
      <c r="G215" s="540">
        <v>0</v>
      </c>
    </row>
    <row r="216" outlineLevel="2" spans="1:7">
      <c r="A216" s="539">
        <v>2013799</v>
      </c>
      <c r="B216" s="422" t="s">
        <v>308</v>
      </c>
      <c r="C216" s="518">
        <v>13</v>
      </c>
      <c r="D216" s="518">
        <v>0</v>
      </c>
      <c r="E216" s="518">
        <v>13</v>
      </c>
      <c r="F216" s="540">
        <v>1</v>
      </c>
      <c r="G216" s="540">
        <v>0</v>
      </c>
    </row>
    <row r="217" outlineLevel="1" spans="1:7">
      <c r="A217" s="538">
        <v>20138</v>
      </c>
      <c r="B217" s="513" t="s">
        <v>309</v>
      </c>
      <c r="C217" s="511">
        <v>13818.233963</v>
      </c>
      <c r="D217" s="511">
        <v>13260</v>
      </c>
      <c r="E217" s="511">
        <v>13088.972406</v>
      </c>
      <c r="F217" s="537">
        <v>0.947224691740444</v>
      </c>
      <c r="G217" s="537">
        <v>0.987101991402715</v>
      </c>
    </row>
    <row r="218" outlineLevel="2" spans="1:7">
      <c r="A218" s="539">
        <v>2013801</v>
      </c>
      <c r="B218" s="422" t="s">
        <v>196</v>
      </c>
      <c r="C218" s="518">
        <v>9145.035946</v>
      </c>
      <c r="D218" s="518">
        <v>9091</v>
      </c>
      <c r="E218" s="518">
        <v>9262.213897</v>
      </c>
      <c r="F218" s="540">
        <v>1.01281328490035</v>
      </c>
      <c r="G218" s="540">
        <v>1.0188333403366</v>
      </c>
    </row>
    <row r="219" outlineLevel="2" spans="1:7">
      <c r="A219" s="539">
        <v>2013802</v>
      </c>
      <c r="B219" s="422" t="s">
        <v>197</v>
      </c>
      <c r="C219" s="518">
        <v>789.6</v>
      </c>
      <c r="D219" s="518">
        <v>449</v>
      </c>
      <c r="E219" s="518">
        <v>618.7</v>
      </c>
      <c r="F219" s="540">
        <v>0.783561296859169</v>
      </c>
      <c r="G219" s="540">
        <v>1.37795100222717</v>
      </c>
    </row>
    <row r="220" outlineLevel="2" spans="1:7">
      <c r="A220" s="539">
        <v>2013803</v>
      </c>
      <c r="B220" s="422" t="s">
        <v>198</v>
      </c>
      <c r="C220" s="518">
        <v>60.56</v>
      </c>
      <c r="D220" s="518">
        <v>52</v>
      </c>
      <c r="E220" s="518">
        <v>64</v>
      </c>
      <c r="F220" s="540">
        <v>1.05680317040951</v>
      </c>
      <c r="G220" s="540">
        <v>1.23076923076923</v>
      </c>
    </row>
    <row r="221" outlineLevel="2" spans="1:7">
      <c r="A221" s="539">
        <v>2013804</v>
      </c>
      <c r="B221" s="422" t="s">
        <v>310</v>
      </c>
      <c r="C221" s="518">
        <v>816.55</v>
      </c>
      <c r="D221" s="518">
        <v>482</v>
      </c>
      <c r="E221" s="518">
        <v>369.04</v>
      </c>
      <c r="F221" s="540">
        <v>0.45195027861123</v>
      </c>
      <c r="G221" s="540">
        <v>0.765643153526971</v>
      </c>
    </row>
    <row r="222" outlineLevel="2" spans="1:7">
      <c r="A222" s="539">
        <v>2013805</v>
      </c>
      <c r="B222" s="422" t="s">
        <v>311</v>
      </c>
      <c r="C222" s="518">
        <v>68</v>
      </c>
      <c r="D222" s="518">
        <v>176</v>
      </c>
      <c r="E222" s="518">
        <v>153</v>
      </c>
      <c r="F222" s="540">
        <v>2.25</v>
      </c>
      <c r="G222" s="540">
        <v>0.869318181818182</v>
      </c>
    </row>
    <row r="223" outlineLevel="2" spans="1:7">
      <c r="A223" s="539">
        <v>2013808</v>
      </c>
      <c r="B223" s="422" t="s">
        <v>237</v>
      </c>
      <c r="C223" s="518">
        <v>0</v>
      </c>
      <c r="D223" s="518">
        <v>0</v>
      </c>
      <c r="E223" s="518">
        <v>0</v>
      </c>
      <c r="F223" s="540">
        <v>0</v>
      </c>
      <c r="G223" s="540">
        <v>0</v>
      </c>
    </row>
    <row r="224" outlineLevel="2" spans="1:7">
      <c r="A224" s="539">
        <v>2013810</v>
      </c>
      <c r="B224" s="422" t="s">
        <v>312</v>
      </c>
      <c r="C224" s="518">
        <v>0</v>
      </c>
      <c r="D224" s="518">
        <v>0</v>
      </c>
      <c r="E224" s="518">
        <v>15</v>
      </c>
      <c r="F224" s="540">
        <v>0</v>
      </c>
      <c r="G224" s="540">
        <v>0</v>
      </c>
    </row>
    <row r="225" outlineLevel="2" spans="1:7">
      <c r="A225" s="539">
        <v>2013812</v>
      </c>
      <c r="B225" s="422" t="s">
        <v>313</v>
      </c>
      <c r="C225" s="518">
        <v>59.860303</v>
      </c>
      <c r="D225" s="518">
        <v>68</v>
      </c>
      <c r="E225" s="518">
        <v>38</v>
      </c>
      <c r="F225" s="540">
        <v>0.634811354028729</v>
      </c>
      <c r="G225" s="540">
        <v>0.558823529411765</v>
      </c>
    </row>
    <row r="226" outlineLevel="2" spans="1:7">
      <c r="A226" s="539">
        <v>2013813</v>
      </c>
      <c r="B226" s="422" t="s">
        <v>314</v>
      </c>
      <c r="C226" s="518">
        <v>0</v>
      </c>
      <c r="D226" s="518">
        <v>0</v>
      </c>
      <c r="E226" s="518">
        <v>0</v>
      </c>
      <c r="F226" s="540">
        <v>0</v>
      </c>
      <c r="G226" s="540">
        <v>0</v>
      </c>
    </row>
    <row r="227" outlineLevel="2" spans="1:7">
      <c r="A227" s="539">
        <v>2013814</v>
      </c>
      <c r="B227" s="422" t="s">
        <v>315</v>
      </c>
      <c r="C227" s="518">
        <v>0</v>
      </c>
      <c r="D227" s="518">
        <v>0</v>
      </c>
      <c r="E227" s="518">
        <v>0</v>
      </c>
      <c r="F227" s="540">
        <v>0</v>
      </c>
      <c r="G227" s="540">
        <v>0</v>
      </c>
    </row>
    <row r="228" outlineLevel="2" spans="1:7">
      <c r="A228" s="539">
        <v>2013815</v>
      </c>
      <c r="B228" s="422" t="s">
        <v>316</v>
      </c>
      <c r="C228" s="518">
        <v>392.87</v>
      </c>
      <c r="D228" s="518">
        <v>417</v>
      </c>
      <c r="E228" s="518">
        <v>495</v>
      </c>
      <c r="F228" s="540">
        <v>1.25995876498587</v>
      </c>
      <c r="G228" s="540">
        <v>1.18705035971223</v>
      </c>
    </row>
    <row r="229" outlineLevel="2" spans="1:7">
      <c r="A229" s="539">
        <v>2013816</v>
      </c>
      <c r="B229" s="422" t="s">
        <v>317</v>
      </c>
      <c r="C229" s="518">
        <v>938.32</v>
      </c>
      <c r="D229" s="518">
        <v>908</v>
      </c>
      <c r="E229" s="518">
        <v>831</v>
      </c>
      <c r="F229" s="540">
        <v>0.885625373007076</v>
      </c>
      <c r="G229" s="540">
        <v>0.915198237885463</v>
      </c>
    </row>
    <row r="230" outlineLevel="2" spans="1:7">
      <c r="A230" s="539">
        <v>2013850</v>
      </c>
      <c r="B230" s="422" t="s">
        <v>205</v>
      </c>
      <c r="C230" s="518">
        <v>969.531114</v>
      </c>
      <c r="D230" s="518">
        <v>1041</v>
      </c>
      <c r="E230" s="518">
        <v>1106.018509</v>
      </c>
      <c r="F230" s="540">
        <v>1.14077670435649</v>
      </c>
      <c r="G230" s="540">
        <v>1.06245774159462</v>
      </c>
    </row>
    <row r="231" outlineLevel="2" spans="1:7">
      <c r="A231" s="539">
        <v>2013899</v>
      </c>
      <c r="B231" s="422" t="s">
        <v>318</v>
      </c>
      <c r="C231" s="518">
        <v>577.9066</v>
      </c>
      <c r="D231" s="518">
        <v>576</v>
      </c>
      <c r="E231" s="518">
        <v>137</v>
      </c>
      <c r="F231" s="540">
        <v>0.237062528789254</v>
      </c>
      <c r="G231" s="540">
        <v>0.237847222222222</v>
      </c>
    </row>
    <row r="232" s="501" customFormat="1" outlineLevel="1" spans="1:7">
      <c r="A232" s="538">
        <v>20139</v>
      </c>
      <c r="B232" s="513" t="s">
        <v>319</v>
      </c>
      <c r="C232" s="511">
        <v>0</v>
      </c>
      <c r="D232" s="511">
        <v>0</v>
      </c>
      <c r="E232" s="511">
        <v>0</v>
      </c>
      <c r="F232" s="537">
        <v>0</v>
      </c>
      <c r="G232" s="537">
        <v>0</v>
      </c>
    </row>
    <row r="233" outlineLevel="2" spans="1:7">
      <c r="A233" s="539">
        <v>2013901</v>
      </c>
      <c r="B233" s="422" t="s">
        <v>196</v>
      </c>
      <c r="C233" s="518">
        <v>0</v>
      </c>
      <c r="D233" s="518">
        <v>0</v>
      </c>
      <c r="E233" s="518">
        <v>0</v>
      </c>
      <c r="F233" s="540">
        <v>0</v>
      </c>
      <c r="G233" s="540">
        <v>0</v>
      </c>
    </row>
    <row r="234" outlineLevel="2" spans="1:7">
      <c r="A234" s="539">
        <v>2013902</v>
      </c>
      <c r="B234" s="422" t="s">
        <v>197</v>
      </c>
      <c r="C234" s="518">
        <v>0</v>
      </c>
      <c r="D234" s="518">
        <v>0</v>
      </c>
      <c r="E234" s="518">
        <v>0</v>
      </c>
      <c r="F234" s="540">
        <v>0</v>
      </c>
      <c r="G234" s="540">
        <v>0</v>
      </c>
    </row>
    <row r="235" outlineLevel="2" spans="1:7">
      <c r="A235" s="539">
        <v>2013903</v>
      </c>
      <c r="B235" s="422" t="s">
        <v>198</v>
      </c>
      <c r="C235" s="518">
        <v>0</v>
      </c>
      <c r="D235" s="518">
        <v>0</v>
      </c>
      <c r="E235" s="518">
        <v>0</v>
      </c>
      <c r="F235" s="540">
        <v>0</v>
      </c>
      <c r="G235" s="540">
        <v>0</v>
      </c>
    </row>
    <row r="236" outlineLevel="2" spans="1:7">
      <c r="A236" s="539">
        <v>2013904</v>
      </c>
      <c r="B236" s="422" t="s">
        <v>291</v>
      </c>
      <c r="C236" s="518">
        <v>0</v>
      </c>
      <c r="D236" s="518">
        <v>0</v>
      </c>
      <c r="E236" s="518">
        <v>0</v>
      </c>
      <c r="F236" s="540">
        <v>0</v>
      </c>
      <c r="G236" s="540">
        <v>0</v>
      </c>
    </row>
    <row r="237" outlineLevel="2" spans="1:7">
      <c r="A237" s="539">
        <v>2013950</v>
      </c>
      <c r="B237" s="422" t="s">
        <v>205</v>
      </c>
      <c r="C237" s="518">
        <v>0</v>
      </c>
      <c r="D237" s="518">
        <v>0</v>
      </c>
      <c r="E237" s="518">
        <v>0</v>
      </c>
      <c r="F237" s="540">
        <v>0</v>
      </c>
      <c r="G237" s="540">
        <v>0</v>
      </c>
    </row>
    <row r="238" outlineLevel="2" spans="1:7">
      <c r="A238" s="539">
        <v>2013999</v>
      </c>
      <c r="B238" s="422" t="s">
        <v>320</v>
      </c>
      <c r="C238" s="518">
        <v>0</v>
      </c>
      <c r="D238" s="518">
        <v>0</v>
      </c>
      <c r="E238" s="518">
        <v>0</v>
      </c>
      <c r="F238" s="540">
        <v>0</v>
      </c>
      <c r="G238" s="540">
        <v>0</v>
      </c>
    </row>
    <row r="239" outlineLevel="1" spans="1:7">
      <c r="A239" s="538">
        <v>20140</v>
      </c>
      <c r="B239" s="513" t="s">
        <v>216</v>
      </c>
      <c r="C239" s="511">
        <v>0</v>
      </c>
      <c r="D239" s="511">
        <v>0</v>
      </c>
      <c r="E239" s="511">
        <v>1064.20317</v>
      </c>
      <c r="F239" s="537">
        <v>0</v>
      </c>
      <c r="G239" s="537">
        <v>0</v>
      </c>
    </row>
    <row r="240" outlineLevel="2" spans="1:7">
      <c r="A240" s="539">
        <v>2014001</v>
      </c>
      <c r="B240" s="422" t="s">
        <v>196</v>
      </c>
      <c r="C240" s="518">
        <v>0</v>
      </c>
      <c r="D240" s="518">
        <v>0</v>
      </c>
      <c r="E240" s="518">
        <v>139.112111</v>
      </c>
      <c r="F240" s="540">
        <v>0</v>
      </c>
      <c r="G240" s="540">
        <v>0</v>
      </c>
    </row>
    <row r="241" outlineLevel="2" spans="1:7">
      <c r="A241" s="539">
        <v>2014002</v>
      </c>
      <c r="B241" s="422" t="s">
        <v>197</v>
      </c>
      <c r="C241" s="518">
        <v>0</v>
      </c>
      <c r="D241" s="518">
        <v>0</v>
      </c>
      <c r="E241" s="518">
        <v>75</v>
      </c>
      <c r="F241" s="540">
        <v>0</v>
      </c>
      <c r="G241" s="540">
        <v>0</v>
      </c>
    </row>
    <row r="242" outlineLevel="2" spans="1:7">
      <c r="A242" s="539">
        <v>2014003</v>
      </c>
      <c r="B242" s="422" t="s">
        <v>198</v>
      </c>
      <c r="C242" s="518">
        <v>0</v>
      </c>
      <c r="D242" s="518">
        <v>0</v>
      </c>
      <c r="E242" s="518">
        <v>0</v>
      </c>
      <c r="F242" s="540">
        <v>0</v>
      </c>
      <c r="G242" s="540">
        <v>0</v>
      </c>
    </row>
    <row r="243" outlineLevel="2" spans="1:7">
      <c r="A243" s="539">
        <v>2014004</v>
      </c>
      <c r="B243" s="422" t="s">
        <v>321</v>
      </c>
      <c r="C243" s="518">
        <v>0</v>
      </c>
      <c r="D243" s="518">
        <v>0</v>
      </c>
      <c r="E243" s="518">
        <v>770.091059</v>
      </c>
      <c r="F243" s="540">
        <v>0</v>
      </c>
      <c r="G243" s="540">
        <v>0</v>
      </c>
    </row>
    <row r="244" outlineLevel="2" spans="1:7">
      <c r="A244" s="539">
        <v>2014099</v>
      </c>
      <c r="B244" s="422" t="s">
        <v>322</v>
      </c>
      <c r="C244" s="518">
        <v>0</v>
      </c>
      <c r="D244" s="518">
        <v>0</v>
      </c>
      <c r="E244" s="518">
        <v>80</v>
      </c>
      <c r="F244" s="540">
        <v>0</v>
      </c>
      <c r="G244" s="540">
        <v>0</v>
      </c>
    </row>
    <row r="245" outlineLevel="1" spans="1:7">
      <c r="A245" s="538">
        <v>20199</v>
      </c>
      <c r="B245" s="513" t="s">
        <v>323</v>
      </c>
      <c r="C245" s="511">
        <v>5929</v>
      </c>
      <c r="D245" s="511">
        <v>9663</v>
      </c>
      <c r="E245" s="511">
        <v>7718.8</v>
      </c>
      <c r="F245" s="537">
        <v>1.30187215382021</v>
      </c>
      <c r="G245" s="537">
        <v>0.798799544654869</v>
      </c>
    </row>
    <row r="246" outlineLevel="2" spans="1:7">
      <c r="A246" s="539">
        <v>2019901</v>
      </c>
      <c r="B246" s="422" t="s">
        <v>324</v>
      </c>
      <c r="C246" s="518">
        <v>0</v>
      </c>
      <c r="D246" s="518">
        <v>0</v>
      </c>
      <c r="E246" s="518">
        <v>100</v>
      </c>
      <c r="F246" s="540">
        <v>0</v>
      </c>
      <c r="G246" s="540">
        <v>0</v>
      </c>
    </row>
    <row r="247" outlineLevel="2" spans="1:7">
      <c r="A247" s="539">
        <v>2019999</v>
      </c>
      <c r="B247" s="422" t="s">
        <v>323</v>
      </c>
      <c r="C247" s="518">
        <v>5929</v>
      </c>
      <c r="D247" s="518">
        <v>9663</v>
      </c>
      <c r="E247" s="518">
        <v>7618.8</v>
      </c>
      <c r="F247" s="540">
        <v>1.28500590318772</v>
      </c>
      <c r="G247" s="540">
        <v>0.788450791679603</v>
      </c>
    </row>
    <row r="248" spans="1:7">
      <c r="A248" s="535">
        <v>202</v>
      </c>
      <c r="B248" s="536" t="s">
        <v>325</v>
      </c>
      <c r="C248" s="511">
        <v>0</v>
      </c>
      <c r="D248" s="511">
        <v>0</v>
      </c>
      <c r="E248" s="511">
        <v>0</v>
      </c>
      <c r="F248" s="537">
        <v>0</v>
      </c>
      <c r="G248" s="537">
        <v>0</v>
      </c>
    </row>
    <row r="249" outlineLevel="1" spans="1:7">
      <c r="A249" s="538">
        <v>20201</v>
      </c>
      <c r="B249" s="513" t="s">
        <v>326</v>
      </c>
      <c r="C249" s="511">
        <v>0</v>
      </c>
      <c r="D249" s="511">
        <v>0</v>
      </c>
      <c r="E249" s="511">
        <v>0</v>
      </c>
      <c r="F249" s="537">
        <v>0</v>
      </c>
      <c r="G249" s="537">
        <v>0</v>
      </c>
    </row>
    <row r="250" outlineLevel="2" spans="1:7">
      <c r="A250" s="539">
        <v>2020101</v>
      </c>
      <c r="B250" s="422" t="s">
        <v>196</v>
      </c>
      <c r="C250" s="518">
        <v>0</v>
      </c>
      <c r="D250" s="518">
        <v>0</v>
      </c>
      <c r="E250" s="518">
        <v>0</v>
      </c>
      <c r="F250" s="540">
        <v>0</v>
      </c>
      <c r="G250" s="540">
        <v>0</v>
      </c>
    </row>
    <row r="251" outlineLevel="2" spans="1:7">
      <c r="A251" s="539">
        <v>2020102</v>
      </c>
      <c r="B251" s="422" t="s">
        <v>197</v>
      </c>
      <c r="C251" s="518">
        <v>0</v>
      </c>
      <c r="D251" s="518">
        <v>0</v>
      </c>
      <c r="E251" s="518">
        <v>0</v>
      </c>
      <c r="F251" s="540">
        <v>0</v>
      </c>
      <c r="G251" s="540">
        <v>0</v>
      </c>
    </row>
    <row r="252" outlineLevel="2" spans="1:7">
      <c r="A252" s="539">
        <v>2020103</v>
      </c>
      <c r="B252" s="422" t="s">
        <v>198</v>
      </c>
      <c r="C252" s="518">
        <v>0</v>
      </c>
      <c r="D252" s="518">
        <v>0</v>
      </c>
      <c r="E252" s="518">
        <v>0</v>
      </c>
      <c r="F252" s="540">
        <v>0</v>
      </c>
      <c r="G252" s="540">
        <v>0</v>
      </c>
    </row>
    <row r="253" outlineLevel="2" spans="1:7">
      <c r="A253" s="539">
        <v>2020104</v>
      </c>
      <c r="B253" s="422" t="s">
        <v>291</v>
      </c>
      <c r="C253" s="518">
        <v>0</v>
      </c>
      <c r="D253" s="518">
        <v>0</v>
      </c>
      <c r="E253" s="518">
        <v>0</v>
      </c>
      <c r="F253" s="540">
        <v>0</v>
      </c>
      <c r="G253" s="540">
        <v>0</v>
      </c>
    </row>
    <row r="254" outlineLevel="2" spans="1:7">
      <c r="A254" s="539">
        <v>2020150</v>
      </c>
      <c r="B254" s="422" t="s">
        <v>205</v>
      </c>
      <c r="C254" s="518">
        <v>0</v>
      </c>
      <c r="D254" s="518">
        <v>0</v>
      </c>
      <c r="E254" s="518">
        <v>0</v>
      </c>
      <c r="F254" s="540">
        <v>0</v>
      </c>
      <c r="G254" s="540">
        <v>0</v>
      </c>
    </row>
    <row r="255" outlineLevel="2" spans="1:7">
      <c r="A255" s="539">
        <v>2020199</v>
      </c>
      <c r="B255" s="422" t="s">
        <v>327</v>
      </c>
      <c r="C255" s="518">
        <v>0</v>
      </c>
      <c r="D255" s="518">
        <v>0</v>
      </c>
      <c r="E255" s="518">
        <v>0</v>
      </c>
      <c r="F255" s="540">
        <v>0</v>
      </c>
      <c r="G255" s="540">
        <v>0</v>
      </c>
    </row>
    <row r="256" outlineLevel="1" spans="1:7">
      <c r="A256" s="538">
        <v>20202</v>
      </c>
      <c r="B256" s="513" t="s">
        <v>328</v>
      </c>
      <c r="C256" s="511">
        <v>0</v>
      </c>
      <c r="D256" s="511">
        <v>0</v>
      </c>
      <c r="E256" s="511">
        <v>0</v>
      </c>
      <c r="F256" s="537">
        <v>0</v>
      </c>
      <c r="G256" s="537">
        <v>0</v>
      </c>
    </row>
    <row r="257" outlineLevel="2" spans="1:7">
      <c r="A257" s="539">
        <v>2020201</v>
      </c>
      <c r="B257" s="422" t="s">
        <v>329</v>
      </c>
      <c r="C257" s="518">
        <v>0</v>
      </c>
      <c r="D257" s="518">
        <v>0</v>
      </c>
      <c r="E257" s="518">
        <v>0</v>
      </c>
      <c r="F257" s="540">
        <v>0</v>
      </c>
      <c r="G257" s="540">
        <v>0</v>
      </c>
    </row>
    <row r="258" outlineLevel="2" spans="1:7">
      <c r="A258" s="539">
        <v>2020202</v>
      </c>
      <c r="B258" s="422" t="s">
        <v>330</v>
      </c>
      <c r="C258" s="518">
        <v>0</v>
      </c>
      <c r="D258" s="518">
        <v>0</v>
      </c>
      <c r="E258" s="518">
        <v>0</v>
      </c>
      <c r="F258" s="540">
        <v>0</v>
      </c>
      <c r="G258" s="540">
        <v>0</v>
      </c>
    </row>
    <row r="259" outlineLevel="1" spans="1:7">
      <c r="A259" s="538">
        <v>20203</v>
      </c>
      <c r="B259" s="513" t="s">
        <v>331</v>
      </c>
      <c r="C259" s="511">
        <v>0</v>
      </c>
      <c r="D259" s="511">
        <v>0</v>
      </c>
      <c r="E259" s="511">
        <v>0</v>
      </c>
      <c r="F259" s="537">
        <v>0</v>
      </c>
      <c r="G259" s="537">
        <v>0</v>
      </c>
    </row>
    <row r="260" outlineLevel="2" spans="1:7">
      <c r="A260" s="539">
        <v>2020304</v>
      </c>
      <c r="B260" s="422" t="s">
        <v>332</v>
      </c>
      <c r="C260" s="518">
        <v>0</v>
      </c>
      <c r="D260" s="518">
        <v>0</v>
      </c>
      <c r="E260" s="518">
        <v>0</v>
      </c>
      <c r="F260" s="540">
        <v>0</v>
      </c>
      <c r="G260" s="540">
        <v>0</v>
      </c>
    </row>
    <row r="261" outlineLevel="2" spans="1:7">
      <c r="A261" s="539">
        <v>2020306</v>
      </c>
      <c r="B261" s="422" t="s">
        <v>331</v>
      </c>
      <c r="C261" s="518">
        <v>0</v>
      </c>
      <c r="D261" s="518">
        <v>0</v>
      </c>
      <c r="E261" s="518">
        <v>0</v>
      </c>
      <c r="F261" s="540">
        <v>0</v>
      </c>
      <c r="G261" s="540">
        <v>0</v>
      </c>
    </row>
    <row r="262" outlineLevel="1" spans="1:7">
      <c r="A262" s="538">
        <v>20204</v>
      </c>
      <c r="B262" s="513" t="s">
        <v>333</v>
      </c>
      <c r="C262" s="511">
        <v>0</v>
      </c>
      <c r="D262" s="511">
        <v>0</v>
      </c>
      <c r="E262" s="511">
        <v>0</v>
      </c>
      <c r="F262" s="537">
        <v>0</v>
      </c>
      <c r="G262" s="537">
        <v>0</v>
      </c>
    </row>
    <row r="263" outlineLevel="2" spans="1:7">
      <c r="A263" s="539">
        <v>2020401</v>
      </c>
      <c r="B263" s="422" t="s">
        <v>334</v>
      </c>
      <c r="C263" s="518">
        <v>0</v>
      </c>
      <c r="D263" s="518">
        <v>0</v>
      </c>
      <c r="E263" s="518">
        <v>0</v>
      </c>
      <c r="F263" s="540">
        <v>0</v>
      </c>
      <c r="G263" s="540">
        <v>0</v>
      </c>
    </row>
    <row r="264" outlineLevel="2" spans="1:7">
      <c r="A264" s="539">
        <v>2020402</v>
      </c>
      <c r="B264" s="422" t="s">
        <v>335</v>
      </c>
      <c r="C264" s="518">
        <v>0</v>
      </c>
      <c r="D264" s="518">
        <v>0</v>
      </c>
      <c r="E264" s="518">
        <v>0</v>
      </c>
      <c r="F264" s="540">
        <v>0</v>
      </c>
      <c r="G264" s="540">
        <v>0</v>
      </c>
    </row>
    <row r="265" outlineLevel="2" spans="1:7">
      <c r="A265" s="539">
        <v>2020403</v>
      </c>
      <c r="B265" s="422" t="s">
        <v>336</v>
      </c>
      <c r="C265" s="518">
        <v>0</v>
      </c>
      <c r="D265" s="518">
        <v>0</v>
      </c>
      <c r="E265" s="518">
        <v>0</v>
      </c>
      <c r="F265" s="540">
        <v>0</v>
      </c>
      <c r="G265" s="540">
        <v>0</v>
      </c>
    </row>
    <row r="266" outlineLevel="2" spans="1:7">
      <c r="A266" s="539">
        <v>2020404</v>
      </c>
      <c r="B266" s="422" t="s">
        <v>337</v>
      </c>
      <c r="C266" s="518">
        <v>0</v>
      </c>
      <c r="D266" s="518">
        <v>0</v>
      </c>
      <c r="E266" s="518">
        <v>0</v>
      </c>
      <c r="F266" s="540">
        <v>0</v>
      </c>
      <c r="G266" s="540">
        <v>0</v>
      </c>
    </row>
    <row r="267" outlineLevel="2" spans="1:7">
      <c r="A267" s="539">
        <v>2020499</v>
      </c>
      <c r="B267" s="422" t="s">
        <v>338</v>
      </c>
      <c r="C267" s="518">
        <v>0</v>
      </c>
      <c r="D267" s="518">
        <v>0</v>
      </c>
      <c r="E267" s="518">
        <v>0</v>
      </c>
      <c r="F267" s="540">
        <v>0</v>
      </c>
      <c r="G267" s="540">
        <v>0</v>
      </c>
    </row>
    <row r="268" outlineLevel="1" spans="1:7">
      <c r="A268" s="538">
        <v>20205</v>
      </c>
      <c r="B268" s="513" t="s">
        <v>339</v>
      </c>
      <c r="C268" s="511">
        <v>0</v>
      </c>
      <c r="D268" s="511">
        <v>0</v>
      </c>
      <c r="E268" s="511">
        <v>0</v>
      </c>
      <c r="F268" s="537">
        <v>0</v>
      </c>
      <c r="G268" s="537">
        <v>0</v>
      </c>
    </row>
    <row r="269" outlineLevel="2" spans="1:7">
      <c r="A269" s="539">
        <v>2020503</v>
      </c>
      <c r="B269" s="422" t="s">
        <v>340</v>
      </c>
      <c r="C269" s="518">
        <v>0</v>
      </c>
      <c r="D269" s="518">
        <v>0</v>
      </c>
      <c r="E269" s="518">
        <v>0</v>
      </c>
      <c r="F269" s="540">
        <v>0</v>
      </c>
      <c r="G269" s="540">
        <v>0</v>
      </c>
    </row>
    <row r="270" outlineLevel="2" spans="1:7">
      <c r="A270" s="539">
        <v>2020504</v>
      </c>
      <c r="B270" s="422" t="s">
        <v>341</v>
      </c>
      <c r="C270" s="518">
        <v>0</v>
      </c>
      <c r="D270" s="518">
        <v>0</v>
      </c>
      <c r="E270" s="518">
        <v>0</v>
      </c>
      <c r="F270" s="540">
        <v>0</v>
      </c>
      <c r="G270" s="540">
        <v>0</v>
      </c>
    </row>
    <row r="271" outlineLevel="2" spans="1:7">
      <c r="A271" s="539">
        <v>2020505</v>
      </c>
      <c r="B271" s="422" t="s">
        <v>342</v>
      </c>
      <c r="C271" s="518">
        <v>0</v>
      </c>
      <c r="D271" s="518">
        <v>0</v>
      </c>
      <c r="E271" s="518">
        <v>0</v>
      </c>
      <c r="F271" s="540">
        <v>0</v>
      </c>
      <c r="G271" s="540">
        <v>0</v>
      </c>
    </row>
    <row r="272" outlineLevel="2" spans="1:7">
      <c r="A272" s="539">
        <v>2020599</v>
      </c>
      <c r="B272" s="422" t="s">
        <v>343</v>
      </c>
      <c r="C272" s="518">
        <v>0</v>
      </c>
      <c r="D272" s="518">
        <v>0</v>
      </c>
      <c r="E272" s="518">
        <v>0</v>
      </c>
      <c r="F272" s="540">
        <v>0</v>
      </c>
      <c r="G272" s="540">
        <v>0</v>
      </c>
    </row>
    <row r="273" outlineLevel="1" spans="1:7">
      <c r="A273" s="538">
        <v>20206</v>
      </c>
      <c r="B273" s="513" t="s">
        <v>344</v>
      </c>
      <c r="C273" s="511">
        <v>0</v>
      </c>
      <c r="D273" s="511">
        <v>0</v>
      </c>
      <c r="E273" s="511">
        <v>0</v>
      </c>
      <c r="F273" s="537">
        <v>0</v>
      </c>
      <c r="G273" s="537">
        <v>0</v>
      </c>
    </row>
    <row r="274" outlineLevel="2" spans="1:7">
      <c r="A274" s="539">
        <v>2020601</v>
      </c>
      <c r="B274" s="422" t="s">
        <v>344</v>
      </c>
      <c r="C274" s="518">
        <v>0</v>
      </c>
      <c r="D274" s="518">
        <v>0</v>
      </c>
      <c r="E274" s="518">
        <v>0</v>
      </c>
      <c r="F274" s="540">
        <v>0</v>
      </c>
      <c r="G274" s="540">
        <v>0</v>
      </c>
    </row>
    <row r="275" outlineLevel="1" spans="1:7">
      <c r="A275" s="538">
        <v>20207</v>
      </c>
      <c r="B275" s="513" t="s">
        <v>345</v>
      </c>
      <c r="C275" s="511">
        <v>0</v>
      </c>
      <c r="D275" s="511">
        <v>0</v>
      </c>
      <c r="E275" s="511">
        <v>0</v>
      </c>
      <c r="F275" s="537">
        <v>0</v>
      </c>
      <c r="G275" s="537">
        <v>0</v>
      </c>
    </row>
    <row r="276" outlineLevel="2" spans="1:7">
      <c r="A276" s="539">
        <v>2020701</v>
      </c>
      <c r="B276" s="422" t="s">
        <v>346</v>
      </c>
      <c r="C276" s="518">
        <v>0</v>
      </c>
      <c r="D276" s="518">
        <v>0</v>
      </c>
      <c r="E276" s="518">
        <v>0</v>
      </c>
      <c r="F276" s="540">
        <v>0</v>
      </c>
      <c r="G276" s="540">
        <v>0</v>
      </c>
    </row>
    <row r="277" outlineLevel="2" spans="1:7">
      <c r="A277" s="539">
        <v>2020702</v>
      </c>
      <c r="B277" s="422" t="s">
        <v>347</v>
      </c>
      <c r="C277" s="518">
        <v>0</v>
      </c>
      <c r="D277" s="518">
        <v>0</v>
      </c>
      <c r="E277" s="518">
        <v>0</v>
      </c>
      <c r="F277" s="540">
        <v>0</v>
      </c>
      <c r="G277" s="540">
        <v>0</v>
      </c>
    </row>
    <row r="278" outlineLevel="2" spans="1:7">
      <c r="A278" s="539">
        <v>2020703</v>
      </c>
      <c r="B278" s="422" t="s">
        <v>348</v>
      </c>
      <c r="C278" s="518">
        <v>0</v>
      </c>
      <c r="D278" s="518">
        <v>0</v>
      </c>
      <c r="E278" s="518">
        <v>0</v>
      </c>
      <c r="F278" s="540">
        <v>0</v>
      </c>
      <c r="G278" s="540">
        <v>0</v>
      </c>
    </row>
    <row r="279" outlineLevel="2" spans="1:7">
      <c r="A279" s="539">
        <v>2020799</v>
      </c>
      <c r="B279" s="422" t="s">
        <v>349</v>
      </c>
      <c r="C279" s="518">
        <v>0</v>
      </c>
      <c r="D279" s="518">
        <v>0</v>
      </c>
      <c r="E279" s="518">
        <v>0</v>
      </c>
      <c r="F279" s="540">
        <v>0</v>
      </c>
      <c r="G279" s="540">
        <v>0</v>
      </c>
    </row>
    <row r="280" outlineLevel="1" spans="1:7">
      <c r="A280" s="538">
        <v>20208</v>
      </c>
      <c r="B280" s="513" t="s">
        <v>350</v>
      </c>
      <c r="C280" s="511">
        <v>0</v>
      </c>
      <c r="D280" s="511">
        <v>0</v>
      </c>
      <c r="E280" s="511">
        <v>0</v>
      </c>
      <c r="F280" s="537">
        <v>0</v>
      </c>
      <c r="G280" s="537">
        <v>0</v>
      </c>
    </row>
    <row r="281" outlineLevel="2" spans="1:7">
      <c r="A281" s="539">
        <v>2020801</v>
      </c>
      <c r="B281" s="422" t="s">
        <v>196</v>
      </c>
      <c r="C281" s="518">
        <v>0</v>
      </c>
      <c r="D281" s="518">
        <v>0</v>
      </c>
      <c r="E281" s="518">
        <v>0</v>
      </c>
      <c r="F281" s="540">
        <v>0</v>
      </c>
      <c r="G281" s="540">
        <v>0</v>
      </c>
    </row>
    <row r="282" outlineLevel="2" spans="1:7">
      <c r="A282" s="539">
        <v>2020802</v>
      </c>
      <c r="B282" s="422" t="s">
        <v>197</v>
      </c>
      <c r="C282" s="518">
        <v>0</v>
      </c>
      <c r="D282" s="518">
        <v>0</v>
      </c>
      <c r="E282" s="518">
        <v>0</v>
      </c>
      <c r="F282" s="540">
        <v>0</v>
      </c>
      <c r="G282" s="540">
        <v>0</v>
      </c>
    </row>
    <row r="283" outlineLevel="2" spans="1:7">
      <c r="A283" s="539">
        <v>2020803</v>
      </c>
      <c r="B283" s="422" t="s">
        <v>198</v>
      </c>
      <c r="C283" s="518">
        <v>0</v>
      </c>
      <c r="D283" s="518">
        <v>0</v>
      </c>
      <c r="E283" s="518">
        <v>0</v>
      </c>
      <c r="F283" s="540">
        <v>0</v>
      </c>
      <c r="G283" s="540">
        <v>0</v>
      </c>
    </row>
    <row r="284" outlineLevel="2" spans="1:7">
      <c r="A284" s="539">
        <v>2020850</v>
      </c>
      <c r="B284" s="422" t="s">
        <v>205</v>
      </c>
      <c r="C284" s="518">
        <v>0</v>
      </c>
      <c r="D284" s="518">
        <v>0</v>
      </c>
      <c r="E284" s="518">
        <v>0</v>
      </c>
      <c r="F284" s="540">
        <v>0</v>
      </c>
      <c r="G284" s="540">
        <v>0</v>
      </c>
    </row>
    <row r="285" outlineLevel="2" spans="1:7">
      <c r="A285" s="539">
        <v>2020899</v>
      </c>
      <c r="B285" s="422" t="s">
        <v>351</v>
      </c>
      <c r="C285" s="518">
        <v>0</v>
      </c>
      <c r="D285" s="518">
        <v>0</v>
      </c>
      <c r="E285" s="518">
        <v>0</v>
      </c>
      <c r="F285" s="540">
        <v>0</v>
      </c>
      <c r="G285" s="540">
        <v>0</v>
      </c>
    </row>
    <row r="286" outlineLevel="1" spans="1:7">
      <c r="A286" s="538">
        <v>20299</v>
      </c>
      <c r="B286" s="513" t="s">
        <v>352</v>
      </c>
      <c r="C286" s="511">
        <v>0</v>
      </c>
      <c r="D286" s="511">
        <v>0</v>
      </c>
      <c r="E286" s="511">
        <v>0</v>
      </c>
      <c r="F286" s="537">
        <v>0</v>
      </c>
      <c r="G286" s="537">
        <v>0</v>
      </c>
    </row>
    <row r="287" outlineLevel="2" spans="1:7">
      <c r="A287" s="539">
        <v>2029999</v>
      </c>
      <c r="B287" s="422" t="s">
        <v>352</v>
      </c>
      <c r="C287" s="518">
        <v>0</v>
      </c>
      <c r="D287" s="518">
        <v>0</v>
      </c>
      <c r="E287" s="518">
        <v>0</v>
      </c>
      <c r="F287" s="540">
        <v>0</v>
      </c>
      <c r="G287" s="540">
        <v>0</v>
      </c>
    </row>
    <row r="288" spans="1:7">
      <c r="A288" s="535">
        <v>203</v>
      </c>
      <c r="B288" s="536" t="s">
        <v>353</v>
      </c>
      <c r="C288" s="511">
        <v>2603</v>
      </c>
      <c r="D288" s="511">
        <v>3498</v>
      </c>
      <c r="E288" s="511">
        <v>5490</v>
      </c>
      <c r="F288" s="537">
        <v>2.10910487898579</v>
      </c>
      <c r="G288" s="537">
        <v>1.56946826758148</v>
      </c>
    </row>
    <row r="289" outlineLevel="1" spans="1:7">
      <c r="A289" s="538">
        <v>20301</v>
      </c>
      <c r="B289" s="513" t="s">
        <v>354</v>
      </c>
      <c r="C289" s="511">
        <v>0</v>
      </c>
      <c r="D289" s="511">
        <v>0</v>
      </c>
      <c r="E289" s="511">
        <v>0</v>
      </c>
      <c r="F289" s="537">
        <v>0</v>
      </c>
      <c r="G289" s="537">
        <v>0</v>
      </c>
    </row>
    <row r="290" outlineLevel="2" spans="1:7">
      <c r="A290" s="539">
        <v>2030101</v>
      </c>
      <c r="B290" s="422" t="s">
        <v>355</v>
      </c>
      <c r="C290" s="518">
        <v>0</v>
      </c>
      <c r="D290" s="518">
        <v>0</v>
      </c>
      <c r="E290" s="518">
        <v>0</v>
      </c>
      <c r="F290" s="540">
        <v>0</v>
      </c>
      <c r="G290" s="540">
        <v>0</v>
      </c>
    </row>
    <row r="291" outlineLevel="2" spans="1:7">
      <c r="A291" s="539">
        <v>2030102</v>
      </c>
      <c r="B291" s="422" t="s">
        <v>356</v>
      </c>
      <c r="C291" s="518">
        <v>0</v>
      </c>
      <c r="D291" s="518">
        <v>0</v>
      </c>
      <c r="E291" s="518">
        <v>0</v>
      </c>
      <c r="F291" s="540">
        <v>0</v>
      </c>
      <c r="G291" s="540">
        <v>0</v>
      </c>
    </row>
    <row r="292" outlineLevel="2" spans="1:7">
      <c r="A292" s="539">
        <v>2030199</v>
      </c>
      <c r="B292" s="422" t="s">
        <v>357</v>
      </c>
      <c r="C292" s="518">
        <v>0</v>
      </c>
      <c r="D292" s="518">
        <v>0</v>
      </c>
      <c r="E292" s="518">
        <v>0</v>
      </c>
      <c r="F292" s="540">
        <v>0</v>
      </c>
      <c r="G292" s="540">
        <v>0</v>
      </c>
    </row>
    <row r="293" outlineLevel="1" spans="1:7">
      <c r="A293" s="538">
        <v>20304</v>
      </c>
      <c r="B293" s="513" t="s">
        <v>358</v>
      </c>
      <c r="C293" s="511">
        <v>0</v>
      </c>
      <c r="D293" s="511">
        <v>0</v>
      </c>
      <c r="E293" s="511">
        <v>0</v>
      </c>
      <c r="F293" s="537">
        <v>0</v>
      </c>
      <c r="G293" s="537">
        <v>0</v>
      </c>
    </row>
    <row r="294" outlineLevel="2" spans="1:7">
      <c r="A294" s="539">
        <v>2030401</v>
      </c>
      <c r="B294" s="422" t="s">
        <v>358</v>
      </c>
      <c r="C294" s="518">
        <v>0</v>
      </c>
      <c r="D294" s="518">
        <v>0</v>
      </c>
      <c r="E294" s="518">
        <v>0</v>
      </c>
      <c r="F294" s="540">
        <v>0</v>
      </c>
      <c r="G294" s="540">
        <v>0</v>
      </c>
    </row>
    <row r="295" outlineLevel="1" spans="1:7">
      <c r="A295" s="538">
        <v>20305</v>
      </c>
      <c r="B295" s="513" t="s">
        <v>359</v>
      </c>
      <c r="C295" s="511">
        <v>0</v>
      </c>
      <c r="D295" s="511">
        <v>369</v>
      </c>
      <c r="E295" s="511">
        <v>0</v>
      </c>
      <c r="F295" s="537">
        <v>0</v>
      </c>
      <c r="G295" s="537">
        <v>0</v>
      </c>
    </row>
    <row r="296" outlineLevel="2" spans="1:7">
      <c r="A296" s="539">
        <v>2030501</v>
      </c>
      <c r="B296" s="422" t="s">
        <v>359</v>
      </c>
      <c r="C296" s="518">
        <v>0</v>
      </c>
      <c r="D296" s="518">
        <v>369</v>
      </c>
      <c r="E296" s="518">
        <v>0</v>
      </c>
      <c r="F296" s="540">
        <v>0</v>
      </c>
      <c r="G296" s="540">
        <v>0</v>
      </c>
    </row>
    <row r="297" outlineLevel="1" spans="1:7">
      <c r="A297" s="538">
        <v>20306</v>
      </c>
      <c r="B297" s="513" t="s">
        <v>360</v>
      </c>
      <c r="C297" s="511">
        <v>2603</v>
      </c>
      <c r="D297" s="511">
        <v>3129</v>
      </c>
      <c r="E297" s="511">
        <v>5490</v>
      </c>
      <c r="F297" s="537">
        <v>2.10910487898579</v>
      </c>
      <c r="G297" s="537">
        <v>1.75455417066155</v>
      </c>
    </row>
    <row r="298" outlineLevel="2" spans="1:7">
      <c r="A298" s="539">
        <v>2030601</v>
      </c>
      <c r="B298" s="422" t="s">
        <v>361</v>
      </c>
      <c r="C298" s="518">
        <v>30</v>
      </c>
      <c r="D298" s="518">
        <v>140</v>
      </c>
      <c r="E298" s="518">
        <v>90</v>
      </c>
      <c r="F298" s="540">
        <v>3</v>
      </c>
      <c r="G298" s="540">
        <v>0.642857142857143</v>
      </c>
    </row>
    <row r="299" outlineLevel="2" spans="1:7">
      <c r="A299" s="539">
        <v>2030602</v>
      </c>
      <c r="B299" s="422" t="s">
        <v>362</v>
      </c>
      <c r="C299" s="518">
        <v>0</v>
      </c>
      <c r="D299" s="518">
        <v>0</v>
      </c>
      <c r="E299" s="518">
        <v>0</v>
      </c>
      <c r="F299" s="540">
        <v>0</v>
      </c>
      <c r="G299" s="540">
        <v>0</v>
      </c>
    </row>
    <row r="300" outlineLevel="2" spans="1:7">
      <c r="A300" s="539">
        <v>2030603</v>
      </c>
      <c r="B300" s="422" t="s">
        <v>363</v>
      </c>
      <c r="C300" s="518">
        <v>1905</v>
      </c>
      <c r="D300" s="518">
        <v>1790</v>
      </c>
      <c r="E300" s="518">
        <v>4528</v>
      </c>
      <c r="F300" s="540">
        <v>2.37690288713911</v>
      </c>
      <c r="G300" s="540">
        <v>2.52960893854749</v>
      </c>
    </row>
    <row r="301" outlineLevel="2" spans="1:7">
      <c r="A301" s="539">
        <v>2030604</v>
      </c>
      <c r="B301" s="422" t="s">
        <v>364</v>
      </c>
      <c r="C301" s="518">
        <v>0</v>
      </c>
      <c r="D301" s="518">
        <v>0</v>
      </c>
      <c r="E301" s="518">
        <v>0</v>
      </c>
      <c r="F301" s="540">
        <v>0</v>
      </c>
      <c r="G301" s="540">
        <v>0</v>
      </c>
    </row>
    <row r="302" outlineLevel="2" spans="1:7">
      <c r="A302" s="539">
        <v>2030607</v>
      </c>
      <c r="B302" s="422" t="s">
        <v>365</v>
      </c>
      <c r="C302" s="518">
        <v>272</v>
      </c>
      <c r="D302" s="518">
        <v>335</v>
      </c>
      <c r="E302" s="518">
        <v>709</v>
      </c>
      <c r="F302" s="540">
        <v>2.60661764705882</v>
      </c>
      <c r="G302" s="540">
        <v>2.11641791044776</v>
      </c>
    </row>
    <row r="303" outlineLevel="2" spans="1:7">
      <c r="A303" s="539">
        <v>2030608</v>
      </c>
      <c r="B303" s="422" t="s">
        <v>366</v>
      </c>
      <c r="C303" s="518">
        <v>0</v>
      </c>
      <c r="D303" s="518">
        <v>0</v>
      </c>
      <c r="E303" s="518">
        <v>0</v>
      </c>
      <c r="F303" s="540">
        <v>0</v>
      </c>
      <c r="G303" s="540">
        <v>0</v>
      </c>
    </row>
    <row r="304" outlineLevel="2" spans="1:7">
      <c r="A304" s="539">
        <v>2030699</v>
      </c>
      <c r="B304" s="422" t="s">
        <v>367</v>
      </c>
      <c r="C304" s="518">
        <v>396</v>
      </c>
      <c r="D304" s="518">
        <v>864</v>
      </c>
      <c r="E304" s="518">
        <v>163</v>
      </c>
      <c r="F304" s="540">
        <v>0.411616161616162</v>
      </c>
      <c r="G304" s="540">
        <v>0.188657407407407</v>
      </c>
    </row>
    <row r="305" outlineLevel="1" spans="1:7">
      <c r="A305" s="538">
        <v>20399</v>
      </c>
      <c r="B305" s="513" t="s">
        <v>368</v>
      </c>
      <c r="C305" s="511">
        <v>0</v>
      </c>
      <c r="D305" s="511">
        <v>0</v>
      </c>
      <c r="E305" s="511">
        <v>0</v>
      </c>
      <c r="F305" s="537">
        <v>0</v>
      </c>
      <c r="G305" s="537">
        <v>0</v>
      </c>
    </row>
    <row r="306" outlineLevel="2" spans="1:7">
      <c r="A306" s="539">
        <v>2039999</v>
      </c>
      <c r="B306" s="422" t="s">
        <v>368</v>
      </c>
      <c r="C306" s="518">
        <v>0</v>
      </c>
      <c r="D306" s="518">
        <v>0</v>
      </c>
      <c r="E306" s="518">
        <v>0</v>
      </c>
      <c r="F306" s="540">
        <v>0</v>
      </c>
      <c r="G306" s="540">
        <v>0</v>
      </c>
    </row>
    <row r="307" s="501" customFormat="1" spans="1:7">
      <c r="A307" s="535">
        <v>204</v>
      </c>
      <c r="B307" s="536" t="s">
        <v>369</v>
      </c>
      <c r="C307" s="511">
        <v>71447.754593</v>
      </c>
      <c r="D307" s="511">
        <v>72590</v>
      </c>
      <c r="E307" s="511">
        <v>85101.075377</v>
      </c>
      <c r="F307" s="537">
        <v>1.19109516963515</v>
      </c>
      <c r="G307" s="537">
        <v>1.17235260196997</v>
      </c>
    </row>
    <row r="308" outlineLevel="1" spans="1:7">
      <c r="A308" s="538">
        <v>20401</v>
      </c>
      <c r="B308" s="513" t="s">
        <v>370</v>
      </c>
      <c r="C308" s="511">
        <v>0</v>
      </c>
      <c r="D308" s="511">
        <v>10</v>
      </c>
      <c r="E308" s="511">
        <v>0</v>
      </c>
      <c r="F308" s="537">
        <v>0</v>
      </c>
      <c r="G308" s="537">
        <v>0</v>
      </c>
    </row>
    <row r="309" outlineLevel="2" spans="1:7">
      <c r="A309" s="539">
        <v>2040101</v>
      </c>
      <c r="B309" s="422" t="s">
        <v>370</v>
      </c>
      <c r="C309" s="518">
        <v>0</v>
      </c>
      <c r="D309" s="518">
        <v>0</v>
      </c>
      <c r="E309" s="518">
        <v>0</v>
      </c>
      <c r="F309" s="540">
        <v>0</v>
      </c>
      <c r="G309" s="540">
        <v>0</v>
      </c>
    </row>
    <row r="310" outlineLevel="2" spans="1:7">
      <c r="A310" s="539">
        <v>2040199</v>
      </c>
      <c r="B310" s="422" t="s">
        <v>371</v>
      </c>
      <c r="C310" s="518">
        <v>0</v>
      </c>
      <c r="D310" s="518">
        <v>10</v>
      </c>
      <c r="E310" s="518">
        <v>0</v>
      </c>
      <c r="F310" s="540">
        <v>0</v>
      </c>
      <c r="G310" s="540">
        <v>0</v>
      </c>
    </row>
    <row r="311" outlineLevel="1" spans="1:7">
      <c r="A311" s="538">
        <v>20402</v>
      </c>
      <c r="B311" s="513" t="s">
        <v>372</v>
      </c>
      <c r="C311" s="511">
        <v>67167.434796</v>
      </c>
      <c r="D311" s="511">
        <v>67891</v>
      </c>
      <c r="E311" s="511">
        <v>75464.155915</v>
      </c>
      <c r="F311" s="537">
        <v>1.12352297127617</v>
      </c>
      <c r="G311" s="537">
        <v>1.11154874600462</v>
      </c>
    </row>
    <row r="312" outlineLevel="2" spans="1:7">
      <c r="A312" s="539">
        <v>2040201</v>
      </c>
      <c r="B312" s="422" t="s">
        <v>196</v>
      </c>
      <c r="C312" s="518">
        <v>24665.123711</v>
      </c>
      <c r="D312" s="518">
        <v>24853</v>
      </c>
      <c r="E312" s="518">
        <v>24739.253876</v>
      </c>
      <c r="F312" s="540">
        <v>1.00300546495808</v>
      </c>
      <c r="G312" s="540">
        <v>0.995423243713033</v>
      </c>
    </row>
    <row r="313" outlineLevel="2" spans="1:7">
      <c r="A313" s="539">
        <v>2040202</v>
      </c>
      <c r="B313" s="422" t="s">
        <v>197</v>
      </c>
      <c r="C313" s="518">
        <v>38827.311085</v>
      </c>
      <c r="D313" s="518">
        <v>40806</v>
      </c>
      <c r="E313" s="518">
        <v>45226.902039</v>
      </c>
      <c r="F313" s="540">
        <v>1.16482189405262</v>
      </c>
      <c r="G313" s="540">
        <v>1.10833950985149</v>
      </c>
    </row>
    <row r="314" outlineLevel="2" spans="1:7">
      <c r="A314" s="539">
        <v>2040203</v>
      </c>
      <c r="B314" s="422" t="s">
        <v>198</v>
      </c>
      <c r="C314" s="518">
        <v>0</v>
      </c>
      <c r="D314" s="518">
        <v>0</v>
      </c>
      <c r="E314" s="518">
        <v>0</v>
      </c>
      <c r="F314" s="540">
        <v>0</v>
      </c>
      <c r="G314" s="540">
        <v>0</v>
      </c>
    </row>
    <row r="315" outlineLevel="2" spans="1:7">
      <c r="A315" s="539">
        <v>2040219</v>
      </c>
      <c r="B315" s="422" t="s">
        <v>237</v>
      </c>
      <c r="C315" s="518">
        <v>292</v>
      </c>
      <c r="D315" s="518">
        <v>72</v>
      </c>
      <c r="E315" s="518">
        <v>2994</v>
      </c>
      <c r="F315" s="540">
        <v>10.2534246575342</v>
      </c>
      <c r="G315" s="540">
        <v>41.5833333333333</v>
      </c>
    </row>
    <row r="316" outlineLevel="2" spans="1:7">
      <c r="A316" s="539">
        <v>2040220</v>
      </c>
      <c r="B316" s="422" t="s">
        <v>373</v>
      </c>
      <c r="C316" s="518">
        <v>2179</v>
      </c>
      <c r="D316" s="518">
        <v>1768</v>
      </c>
      <c r="E316" s="518">
        <v>1946</v>
      </c>
      <c r="F316" s="540">
        <v>0.893070215695273</v>
      </c>
      <c r="G316" s="540">
        <v>1.10067873303167</v>
      </c>
    </row>
    <row r="317" outlineLevel="2" spans="1:7">
      <c r="A317" s="539">
        <v>2040221</v>
      </c>
      <c r="B317" s="422" t="s">
        <v>374</v>
      </c>
      <c r="C317" s="518">
        <v>0</v>
      </c>
      <c r="D317" s="518">
        <v>0</v>
      </c>
      <c r="E317" s="518">
        <v>0</v>
      </c>
      <c r="F317" s="540">
        <v>0</v>
      </c>
      <c r="G317" s="540">
        <v>0</v>
      </c>
    </row>
    <row r="318" outlineLevel="2" spans="1:7">
      <c r="A318" s="539">
        <v>2040222</v>
      </c>
      <c r="B318" s="422" t="s">
        <v>375</v>
      </c>
      <c r="C318" s="518">
        <v>0</v>
      </c>
      <c r="D318" s="518">
        <v>0</v>
      </c>
      <c r="E318" s="518">
        <v>0</v>
      </c>
      <c r="F318" s="540">
        <v>0</v>
      </c>
      <c r="G318" s="540">
        <v>0</v>
      </c>
    </row>
    <row r="319" outlineLevel="2" spans="1:7">
      <c r="A319" s="539">
        <v>2040223</v>
      </c>
      <c r="B319" s="422" t="s">
        <v>376</v>
      </c>
      <c r="C319" s="518">
        <v>0</v>
      </c>
      <c r="D319" s="518">
        <v>0</v>
      </c>
      <c r="E319" s="518">
        <v>0</v>
      </c>
      <c r="F319" s="540">
        <v>0</v>
      </c>
      <c r="G319" s="540">
        <v>0</v>
      </c>
    </row>
    <row r="320" outlineLevel="2" spans="1:7">
      <c r="A320" s="539">
        <v>2040250</v>
      </c>
      <c r="B320" s="422" t="s">
        <v>205</v>
      </c>
      <c r="C320" s="518">
        <v>0</v>
      </c>
      <c r="D320" s="518">
        <v>0</v>
      </c>
      <c r="E320" s="518">
        <v>0</v>
      </c>
      <c r="F320" s="540">
        <v>0</v>
      </c>
      <c r="G320" s="540">
        <v>0</v>
      </c>
    </row>
    <row r="321" outlineLevel="2" spans="1:7">
      <c r="A321" s="539">
        <v>2040299</v>
      </c>
      <c r="B321" s="422" t="s">
        <v>377</v>
      </c>
      <c r="C321" s="518">
        <v>1204</v>
      </c>
      <c r="D321" s="518">
        <v>392</v>
      </c>
      <c r="E321" s="518">
        <v>558</v>
      </c>
      <c r="F321" s="540">
        <v>0.463455149501661</v>
      </c>
      <c r="G321" s="540">
        <v>1.4234693877551</v>
      </c>
    </row>
    <row r="322" outlineLevel="1" spans="1:7">
      <c r="A322" s="538">
        <v>20403</v>
      </c>
      <c r="B322" s="513" t="s">
        <v>378</v>
      </c>
      <c r="C322" s="511">
        <v>205</v>
      </c>
      <c r="D322" s="511">
        <v>285</v>
      </c>
      <c r="E322" s="511">
        <v>5152</v>
      </c>
      <c r="F322" s="537">
        <v>25.1317073170732</v>
      </c>
      <c r="G322" s="537">
        <v>18.0771929824561</v>
      </c>
    </row>
    <row r="323" outlineLevel="2" spans="1:7">
      <c r="A323" s="539">
        <v>2040301</v>
      </c>
      <c r="B323" s="422" t="s">
        <v>196</v>
      </c>
      <c r="C323" s="518">
        <v>0</v>
      </c>
      <c r="D323" s="518">
        <v>0</v>
      </c>
      <c r="E323" s="518">
        <v>0</v>
      </c>
      <c r="F323" s="540">
        <v>0</v>
      </c>
      <c r="G323" s="540">
        <v>0</v>
      </c>
    </row>
    <row r="324" outlineLevel="2" spans="1:7">
      <c r="A324" s="539">
        <v>2040302</v>
      </c>
      <c r="B324" s="422" t="s">
        <v>197</v>
      </c>
      <c r="C324" s="518">
        <v>0</v>
      </c>
      <c r="D324" s="518">
        <v>0</v>
      </c>
      <c r="E324" s="518">
        <v>0</v>
      </c>
      <c r="F324" s="540">
        <v>0</v>
      </c>
      <c r="G324" s="540">
        <v>0</v>
      </c>
    </row>
    <row r="325" outlineLevel="2" spans="1:7">
      <c r="A325" s="539">
        <v>2040303</v>
      </c>
      <c r="B325" s="422" t="s">
        <v>198</v>
      </c>
      <c r="C325" s="518">
        <v>0</v>
      </c>
      <c r="D325" s="518">
        <v>0</v>
      </c>
      <c r="E325" s="518">
        <v>0</v>
      </c>
      <c r="F325" s="540">
        <v>0</v>
      </c>
      <c r="G325" s="540">
        <v>0</v>
      </c>
    </row>
    <row r="326" outlineLevel="2" spans="1:7">
      <c r="A326" s="539">
        <v>2040304</v>
      </c>
      <c r="B326" s="422" t="s">
        <v>379</v>
      </c>
      <c r="C326" s="518">
        <v>0</v>
      </c>
      <c r="D326" s="518">
        <v>0</v>
      </c>
      <c r="E326" s="518">
        <v>0</v>
      </c>
      <c r="F326" s="540">
        <v>0</v>
      </c>
      <c r="G326" s="540">
        <v>0</v>
      </c>
    </row>
    <row r="327" outlineLevel="2" spans="1:7">
      <c r="A327" s="539">
        <v>2040350</v>
      </c>
      <c r="B327" s="422" t="s">
        <v>205</v>
      </c>
      <c r="C327" s="518">
        <v>0</v>
      </c>
      <c r="D327" s="518">
        <v>0</v>
      </c>
      <c r="E327" s="518">
        <v>0</v>
      </c>
      <c r="F327" s="540">
        <v>0</v>
      </c>
      <c r="G327" s="540">
        <v>0</v>
      </c>
    </row>
    <row r="328" outlineLevel="2" spans="1:7">
      <c r="A328" s="539">
        <v>2040399</v>
      </c>
      <c r="B328" s="422" t="s">
        <v>380</v>
      </c>
      <c r="C328" s="518">
        <v>205</v>
      </c>
      <c r="D328" s="518">
        <v>285</v>
      </c>
      <c r="E328" s="518">
        <v>5152</v>
      </c>
      <c r="F328" s="540">
        <v>25.1317073170732</v>
      </c>
      <c r="G328" s="540">
        <v>18.0771929824561</v>
      </c>
    </row>
    <row r="329" outlineLevel="1" spans="1:7">
      <c r="A329" s="538">
        <v>20404</v>
      </c>
      <c r="B329" s="513" t="s">
        <v>381</v>
      </c>
      <c r="C329" s="511">
        <v>264.89</v>
      </c>
      <c r="D329" s="511">
        <v>50</v>
      </c>
      <c r="E329" s="511">
        <v>272</v>
      </c>
      <c r="F329" s="537">
        <v>1.02684133036355</v>
      </c>
      <c r="G329" s="537">
        <v>5.44</v>
      </c>
    </row>
    <row r="330" outlineLevel="2" spans="1:7">
      <c r="A330" s="539">
        <v>2040401</v>
      </c>
      <c r="B330" s="422" t="s">
        <v>196</v>
      </c>
      <c r="C330" s="518">
        <v>102.69</v>
      </c>
      <c r="D330" s="518">
        <v>0</v>
      </c>
      <c r="E330" s="518">
        <v>0</v>
      </c>
      <c r="F330" s="540">
        <v>0</v>
      </c>
      <c r="G330" s="540">
        <v>0</v>
      </c>
    </row>
    <row r="331" outlineLevel="2" spans="1:7">
      <c r="A331" s="539">
        <v>2040402</v>
      </c>
      <c r="B331" s="422" t="s">
        <v>197</v>
      </c>
      <c r="C331" s="518">
        <v>90</v>
      </c>
      <c r="D331" s="518">
        <v>50</v>
      </c>
      <c r="E331" s="518">
        <v>240</v>
      </c>
      <c r="F331" s="540">
        <v>2.66666666666667</v>
      </c>
      <c r="G331" s="540">
        <v>4.8</v>
      </c>
    </row>
    <row r="332" outlineLevel="2" spans="1:7">
      <c r="A332" s="539">
        <v>2040403</v>
      </c>
      <c r="B332" s="422" t="s">
        <v>198</v>
      </c>
      <c r="C332" s="518">
        <v>0</v>
      </c>
      <c r="D332" s="518">
        <v>0</v>
      </c>
      <c r="E332" s="518">
        <v>0</v>
      </c>
      <c r="F332" s="540">
        <v>0</v>
      </c>
      <c r="G332" s="540">
        <v>0</v>
      </c>
    </row>
    <row r="333" outlineLevel="2" spans="1:7">
      <c r="A333" s="539">
        <v>2040409</v>
      </c>
      <c r="B333" s="422" t="s">
        <v>382</v>
      </c>
      <c r="C333" s="518">
        <v>72.2</v>
      </c>
      <c r="D333" s="518">
        <v>0</v>
      </c>
      <c r="E333" s="518">
        <v>0</v>
      </c>
      <c r="F333" s="540">
        <v>0</v>
      </c>
      <c r="G333" s="540">
        <v>0</v>
      </c>
    </row>
    <row r="334" outlineLevel="2" spans="1:7">
      <c r="A334" s="539">
        <v>2040410</v>
      </c>
      <c r="B334" s="422" t="s">
        <v>383</v>
      </c>
      <c r="C334" s="518">
        <v>0</v>
      </c>
      <c r="D334" s="518">
        <v>0</v>
      </c>
      <c r="E334" s="518">
        <v>32</v>
      </c>
      <c r="F334" s="540">
        <v>0</v>
      </c>
      <c r="G334" s="540">
        <v>0</v>
      </c>
    </row>
    <row r="335" outlineLevel="2" spans="1:7">
      <c r="A335" s="539">
        <v>2040450</v>
      </c>
      <c r="B335" s="422" t="s">
        <v>205</v>
      </c>
      <c r="C335" s="518">
        <v>0</v>
      </c>
      <c r="D335" s="518">
        <v>0</v>
      </c>
      <c r="E335" s="518">
        <v>0</v>
      </c>
      <c r="F335" s="540">
        <v>0</v>
      </c>
      <c r="G335" s="540">
        <v>0</v>
      </c>
    </row>
    <row r="336" outlineLevel="2" spans="1:7">
      <c r="A336" s="539">
        <v>2040499</v>
      </c>
      <c r="B336" s="422" t="s">
        <v>384</v>
      </c>
      <c r="C336" s="518">
        <v>0</v>
      </c>
      <c r="D336" s="518">
        <v>0</v>
      </c>
      <c r="E336" s="518">
        <v>0</v>
      </c>
      <c r="F336" s="540">
        <v>0</v>
      </c>
      <c r="G336" s="540">
        <v>0</v>
      </c>
    </row>
    <row r="337" outlineLevel="1" spans="1:7">
      <c r="A337" s="538">
        <v>20405</v>
      </c>
      <c r="B337" s="513" t="s">
        <v>385</v>
      </c>
      <c r="C337" s="511">
        <v>230</v>
      </c>
      <c r="D337" s="511">
        <v>291</v>
      </c>
      <c r="E337" s="511">
        <v>530</v>
      </c>
      <c r="F337" s="537">
        <v>2.30434782608696</v>
      </c>
      <c r="G337" s="537">
        <v>1.8213058419244</v>
      </c>
    </row>
    <row r="338" outlineLevel="2" spans="1:7">
      <c r="A338" s="539">
        <v>2040501</v>
      </c>
      <c r="B338" s="422" t="s">
        <v>196</v>
      </c>
      <c r="C338" s="518">
        <v>0</v>
      </c>
      <c r="D338" s="518">
        <v>0</v>
      </c>
      <c r="E338" s="518">
        <v>0</v>
      </c>
      <c r="F338" s="540">
        <v>0</v>
      </c>
      <c r="G338" s="540">
        <v>0</v>
      </c>
    </row>
    <row r="339" outlineLevel="2" spans="1:7">
      <c r="A339" s="539">
        <v>2040502</v>
      </c>
      <c r="B339" s="422" t="s">
        <v>197</v>
      </c>
      <c r="C339" s="518">
        <v>230</v>
      </c>
      <c r="D339" s="518">
        <v>291</v>
      </c>
      <c r="E339" s="518">
        <v>530</v>
      </c>
      <c r="F339" s="540">
        <v>2.30434782608696</v>
      </c>
      <c r="G339" s="540">
        <v>1.8213058419244</v>
      </c>
    </row>
    <row r="340" outlineLevel="2" spans="1:7">
      <c r="A340" s="539">
        <v>2040503</v>
      </c>
      <c r="B340" s="422" t="s">
        <v>198</v>
      </c>
      <c r="C340" s="518">
        <v>0</v>
      </c>
      <c r="D340" s="518">
        <v>0</v>
      </c>
      <c r="E340" s="518">
        <v>0</v>
      </c>
      <c r="F340" s="540">
        <v>0</v>
      </c>
      <c r="G340" s="540">
        <v>0</v>
      </c>
    </row>
    <row r="341" outlineLevel="2" spans="1:7">
      <c r="A341" s="539">
        <v>2040504</v>
      </c>
      <c r="B341" s="422" t="s">
        <v>386</v>
      </c>
      <c r="C341" s="518">
        <v>0</v>
      </c>
      <c r="D341" s="518">
        <v>0</v>
      </c>
      <c r="E341" s="518">
        <v>0</v>
      </c>
      <c r="F341" s="540">
        <v>0</v>
      </c>
      <c r="G341" s="540">
        <v>0</v>
      </c>
    </row>
    <row r="342" outlineLevel="2" spans="1:7">
      <c r="A342" s="539">
        <v>2040505</v>
      </c>
      <c r="B342" s="422" t="s">
        <v>387</v>
      </c>
      <c r="C342" s="518">
        <v>0</v>
      </c>
      <c r="D342" s="518">
        <v>0</v>
      </c>
      <c r="E342" s="518">
        <v>0</v>
      </c>
      <c r="F342" s="540">
        <v>0</v>
      </c>
      <c r="G342" s="540">
        <v>0</v>
      </c>
    </row>
    <row r="343" outlineLevel="2" spans="1:7">
      <c r="A343" s="539">
        <v>2040506</v>
      </c>
      <c r="B343" s="422" t="s">
        <v>388</v>
      </c>
      <c r="C343" s="518">
        <v>0</v>
      </c>
      <c r="D343" s="518">
        <v>0</v>
      </c>
      <c r="E343" s="518">
        <v>0</v>
      </c>
      <c r="F343" s="540">
        <v>0</v>
      </c>
      <c r="G343" s="540">
        <v>0</v>
      </c>
    </row>
    <row r="344" outlineLevel="2" spans="1:7">
      <c r="A344" s="539">
        <v>2040550</v>
      </c>
      <c r="B344" s="422" t="s">
        <v>205</v>
      </c>
      <c r="C344" s="518">
        <v>0</v>
      </c>
      <c r="D344" s="518">
        <v>0</v>
      </c>
      <c r="E344" s="518">
        <v>0</v>
      </c>
      <c r="F344" s="540">
        <v>0</v>
      </c>
      <c r="G344" s="540">
        <v>0</v>
      </c>
    </row>
    <row r="345" outlineLevel="2" spans="1:7">
      <c r="A345" s="539">
        <v>2040599</v>
      </c>
      <c r="B345" s="422" t="s">
        <v>389</v>
      </c>
      <c r="C345" s="518">
        <v>0</v>
      </c>
      <c r="D345" s="518">
        <v>0</v>
      </c>
      <c r="E345" s="518">
        <v>0</v>
      </c>
      <c r="F345" s="540">
        <v>0</v>
      </c>
      <c r="G345" s="540">
        <v>0</v>
      </c>
    </row>
    <row r="346" outlineLevel="1" spans="1:7">
      <c r="A346" s="538">
        <v>20406</v>
      </c>
      <c r="B346" s="513" t="s">
        <v>390</v>
      </c>
      <c r="C346" s="511">
        <v>3177.329797</v>
      </c>
      <c r="D346" s="511">
        <v>3069</v>
      </c>
      <c r="E346" s="511">
        <v>3144.919462</v>
      </c>
      <c r="F346" s="537">
        <v>0.989799505537448</v>
      </c>
      <c r="G346" s="537">
        <v>1.02473752427501</v>
      </c>
    </row>
    <row r="347" outlineLevel="2" spans="1:7">
      <c r="A347" s="539">
        <v>2040601</v>
      </c>
      <c r="B347" s="422" t="s">
        <v>196</v>
      </c>
      <c r="C347" s="518">
        <v>2017.539797</v>
      </c>
      <c r="D347" s="518">
        <v>1918</v>
      </c>
      <c r="E347" s="518">
        <v>1943.099462</v>
      </c>
      <c r="F347" s="540">
        <v>0.963103411833219</v>
      </c>
      <c r="G347" s="540">
        <v>1.01308626798749</v>
      </c>
    </row>
    <row r="348" outlineLevel="2" spans="1:7">
      <c r="A348" s="539">
        <v>2040602</v>
      </c>
      <c r="B348" s="422" t="s">
        <v>197</v>
      </c>
      <c r="C348" s="518">
        <v>457.79</v>
      </c>
      <c r="D348" s="518">
        <v>400</v>
      </c>
      <c r="E348" s="518">
        <v>385.3</v>
      </c>
      <c r="F348" s="540">
        <v>0.841652285982656</v>
      </c>
      <c r="G348" s="540">
        <v>0.96325</v>
      </c>
    </row>
    <row r="349" outlineLevel="2" spans="1:7">
      <c r="A349" s="539">
        <v>2040603</v>
      </c>
      <c r="B349" s="422" t="s">
        <v>198</v>
      </c>
      <c r="C349" s="518">
        <v>0</v>
      </c>
      <c r="D349" s="518">
        <v>0</v>
      </c>
      <c r="E349" s="518">
        <v>0</v>
      </c>
      <c r="F349" s="540">
        <v>0</v>
      </c>
      <c r="G349" s="540">
        <v>0</v>
      </c>
    </row>
    <row r="350" outlineLevel="2" spans="1:7">
      <c r="A350" s="539">
        <v>2040604</v>
      </c>
      <c r="B350" s="422" t="s">
        <v>391</v>
      </c>
      <c r="C350" s="518">
        <v>57.05</v>
      </c>
      <c r="D350" s="518">
        <v>23</v>
      </c>
      <c r="E350" s="518">
        <v>152.34</v>
      </c>
      <c r="F350" s="540">
        <v>2.67028921998247</v>
      </c>
      <c r="G350" s="540">
        <v>6.62347826086957</v>
      </c>
    </row>
    <row r="351" outlineLevel="2" spans="1:7">
      <c r="A351" s="539">
        <v>2040605</v>
      </c>
      <c r="B351" s="422" t="s">
        <v>392</v>
      </c>
      <c r="C351" s="518">
        <v>97</v>
      </c>
      <c r="D351" s="518">
        <v>56</v>
      </c>
      <c r="E351" s="518">
        <v>102</v>
      </c>
      <c r="F351" s="540">
        <v>1.05154639175258</v>
      </c>
      <c r="G351" s="540">
        <v>1.82142857142857</v>
      </c>
    </row>
    <row r="352" outlineLevel="2" spans="1:7">
      <c r="A352" s="539">
        <v>2040606</v>
      </c>
      <c r="B352" s="422" t="s">
        <v>393</v>
      </c>
      <c r="C352" s="518">
        <v>90</v>
      </c>
      <c r="D352" s="518">
        <v>90</v>
      </c>
      <c r="E352" s="518">
        <v>70</v>
      </c>
      <c r="F352" s="540">
        <v>0.777777777777778</v>
      </c>
      <c r="G352" s="540">
        <v>0.777777777777778</v>
      </c>
    </row>
    <row r="353" outlineLevel="2" spans="1:7">
      <c r="A353" s="539">
        <v>2040607</v>
      </c>
      <c r="B353" s="422" t="s">
        <v>394</v>
      </c>
      <c r="C353" s="518">
        <v>342</v>
      </c>
      <c r="D353" s="518">
        <v>292</v>
      </c>
      <c r="E353" s="518">
        <v>284.38</v>
      </c>
      <c r="F353" s="540">
        <v>0.831520467836257</v>
      </c>
      <c r="G353" s="540">
        <v>0.973904109589041</v>
      </c>
    </row>
    <row r="354" ht="27" outlineLevel="2" spans="1:7">
      <c r="A354" s="539">
        <v>2040608</v>
      </c>
      <c r="B354" s="422" t="s">
        <v>395</v>
      </c>
      <c r="C354" s="518">
        <v>0</v>
      </c>
      <c r="D354" s="518">
        <v>0</v>
      </c>
      <c r="E354" s="518">
        <v>0</v>
      </c>
      <c r="F354" s="540">
        <v>0</v>
      </c>
      <c r="G354" s="540">
        <v>0</v>
      </c>
    </row>
    <row r="355" outlineLevel="2" spans="1:7">
      <c r="A355" s="539">
        <v>2040610</v>
      </c>
      <c r="B355" s="422" t="s">
        <v>396</v>
      </c>
      <c r="C355" s="518">
        <v>52.95</v>
      </c>
      <c r="D355" s="518">
        <v>51</v>
      </c>
      <c r="E355" s="518">
        <v>49</v>
      </c>
      <c r="F355" s="540">
        <v>0.925401322001889</v>
      </c>
      <c r="G355" s="540">
        <v>0.96078431372549</v>
      </c>
    </row>
    <row r="356" outlineLevel="2" spans="1:7">
      <c r="A356" s="539">
        <v>2040612</v>
      </c>
      <c r="B356" s="422" t="s">
        <v>397</v>
      </c>
      <c r="C356" s="518">
        <v>61</v>
      </c>
      <c r="D356" s="518">
        <v>59</v>
      </c>
      <c r="E356" s="518">
        <v>42.8</v>
      </c>
      <c r="F356" s="540">
        <v>0.701639344262295</v>
      </c>
      <c r="G356" s="540">
        <v>0.725423728813559</v>
      </c>
    </row>
    <row r="357" outlineLevel="2" spans="1:7">
      <c r="A357" s="539">
        <v>2040613</v>
      </c>
      <c r="B357" s="422" t="s">
        <v>237</v>
      </c>
      <c r="C357" s="518">
        <v>0</v>
      </c>
      <c r="D357" s="518">
        <v>0</v>
      </c>
      <c r="E357" s="518">
        <v>0</v>
      </c>
      <c r="F357" s="540">
        <v>0</v>
      </c>
      <c r="G357" s="540">
        <v>0</v>
      </c>
    </row>
    <row r="358" outlineLevel="2" spans="1:7">
      <c r="A358" s="539">
        <v>2040650</v>
      </c>
      <c r="B358" s="422" t="s">
        <v>205</v>
      </c>
      <c r="C358" s="518">
        <v>0</v>
      </c>
      <c r="D358" s="518">
        <v>0</v>
      </c>
      <c r="E358" s="518">
        <v>0</v>
      </c>
      <c r="F358" s="540">
        <v>0</v>
      </c>
      <c r="G358" s="540">
        <v>0</v>
      </c>
    </row>
    <row r="359" outlineLevel="2" spans="1:7">
      <c r="A359" s="539">
        <v>2040699</v>
      </c>
      <c r="B359" s="422" t="s">
        <v>398</v>
      </c>
      <c r="C359" s="518">
        <v>2</v>
      </c>
      <c r="D359" s="518">
        <v>180</v>
      </c>
      <c r="E359" s="518">
        <v>116</v>
      </c>
      <c r="F359" s="540">
        <v>58</v>
      </c>
      <c r="G359" s="540">
        <v>0.644444444444444</v>
      </c>
    </row>
    <row r="360" outlineLevel="1" spans="1:7">
      <c r="A360" s="538">
        <v>20407</v>
      </c>
      <c r="B360" s="513" t="s">
        <v>399</v>
      </c>
      <c r="C360" s="511">
        <v>0</v>
      </c>
      <c r="D360" s="511">
        <v>0</v>
      </c>
      <c r="E360" s="511">
        <v>0</v>
      </c>
      <c r="F360" s="537">
        <v>0</v>
      </c>
      <c r="G360" s="537">
        <v>0</v>
      </c>
    </row>
    <row r="361" outlineLevel="2" spans="1:7">
      <c r="A361" s="539">
        <v>2040701</v>
      </c>
      <c r="B361" s="422" t="s">
        <v>196</v>
      </c>
      <c r="C361" s="518">
        <v>0</v>
      </c>
      <c r="D361" s="518">
        <v>0</v>
      </c>
      <c r="E361" s="518">
        <v>0</v>
      </c>
      <c r="F361" s="540">
        <v>0</v>
      </c>
      <c r="G361" s="540">
        <v>0</v>
      </c>
    </row>
    <row r="362" outlineLevel="2" spans="1:7">
      <c r="A362" s="539">
        <v>2040702</v>
      </c>
      <c r="B362" s="422" t="s">
        <v>197</v>
      </c>
      <c r="C362" s="518">
        <v>0</v>
      </c>
      <c r="D362" s="518">
        <v>0</v>
      </c>
      <c r="E362" s="518">
        <v>0</v>
      </c>
      <c r="F362" s="540">
        <v>0</v>
      </c>
      <c r="G362" s="540">
        <v>0</v>
      </c>
    </row>
    <row r="363" outlineLevel="2" spans="1:7">
      <c r="A363" s="539">
        <v>2040703</v>
      </c>
      <c r="B363" s="422" t="s">
        <v>198</v>
      </c>
      <c r="C363" s="518">
        <v>0</v>
      </c>
      <c r="D363" s="518">
        <v>0</v>
      </c>
      <c r="E363" s="518">
        <v>0</v>
      </c>
      <c r="F363" s="540">
        <v>0</v>
      </c>
      <c r="G363" s="540">
        <v>0</v>
      </c>
    </row>
    <row r="364" outlineLevel="2" spans="1:7">
      <c r="A364" s="539">
        <v>2040704</v>
      </c>
      <c r="B364" s="422" t="s">
        <v>400</v>
      </c>
      <c r="C364" s="518">
        <v>0</v>
      </c>
      <c r="D364" s="518">
        <v>0</v>
      </c>
      <c r="E364" s="518">
        <v>0</v>
      </c>
      <c r="F364" s="540">
        <v>0</v>
      </c>
      <c r="G364" s="540">
        <v>0</v>
      </c>
    </row>
    <row r="365" outlineLevel="2" spans="1:7">
      <c r="A365" s="539">
        <v>2040705</v>
      </c>
      <c r="B365" s="422" t="s">
        <v>401</v>
      </c>
      <c r="C365" s="518">
        <v>0</v>
      </c>
      <c r="D365" s="518">
        <v>0</v>
      </c>
      <c r="E365" s="518">
        <v>0</v>
      </c>
      <c r="F365" s="540">
        <v>0</v>
      </c>
      <c r="G365" s="540">
        <v>0</v>
      </c>
    </row>
    <row r="366" outlineLevel="2" spans="1:7">
      <c r="A366" s="539">
        <v>2040706</v>
      </c>
      <c r="B366" s="422" t="s">
        <v>402</v>
      </c>
      <c r="C366" s="518">
        <v>0</v>
      </c>
      <c r="D366" s="518">
        <v>0</v>
      </c>
      <c r="E366" s="518">
        <v>0</v>
      </c>
      <c r="F366" s="540">
        <v>0</v>
      </c>
      <c r="G366" s="540">
        <v>0</v>
      </c>
    </row>
    <row r="367" outlineLevel="2" spans="1:7">
      <c r="A367" s="539">
        <v>2040707</v>
      </c>
      <c r="B367" s="422" t="s">
        <v>237</v>
      </c>
      <c r="C367" s="518">
        <v>0</v>
      </c>
      <c r="D367" s="518">
        <v>0</v>
      </c>
      <c r="E367" s="518">
        <v>0</v>
      </c>
      <c r="F367" s="540">
        <v>0</v>
      </c>
      <c r="G367" s="540">
        <v>0</v>
      </c>
    </row>
    <row r="368" outlineLevel="2" spans="1:7">
      <c r="A368" s="539">
        <v>2040750</v>
      </c>
      <c r="B368" s="422" t="s">
        <v>205</v>
      </c>
      <c r="C368" s="518">
        <v>0</v>
      </c>
      <c r="D368" s="518">
        <v>0</v>
      </c>
      <c r="E368" s="518">
        <v>0</v>
      </c>
      <c r="F368" s="540">
        <v>0</v>
      </c>
      <c r="G368" s="540">
        <v>0</v>
      </c>
    </row>
    <row r="369" outlineLevel="2" spans="1:7">
      <c r="A369" s="539">
        <v>2040799</v>
      </c>
      <c r="B369" s="422" t="s">
        <v>403</v>
      </c>
      <c r="C369" s="518">
        <v>0</v>
      </c>
      <c r="D369" s="518">
        <v>0</v>
      </c>
      <c r="E369" s="518">
        <v>0</v>
      </c>
      <c r="F369" s="540">
        <v>0</v>
      </c>
      <c r="G369" s="540">
        <v>0</v>
      </c>
    </row>
    <row r="370" outlineLevel="1" spans="1:7">
      <c r="A370" s="538">
        <v>20408</v>
      </c>
      <c r="B370" s="513" t="s">
        <v>404</v>
      </c>
      <c r="C370" s="511">
        <v>0</v>
      </c>
      <c r="D370" s="511">
        <v>68</v>
      </c>
      <c r="E370" s="511">
        <v>16</v>
      </c>
      <c r="F370" s="537">
        <v>0</v>
      </c>
      <c r="G370" s="537">
        <v>0.235294117647059</v>
      </c>
    </row>
    <row r="371" outlineLevel="2" spans="1:7">
      <c r="A371" s="539">
        <v>2040801</v>
      </c>
      <c r="B371" s="422" t="s">
        <v>196</v>
      </c>
      <c r="C371" s="518">
        <v>0</v>
      </c>
      <c r="D371" s="518">
        <v>0</v>
      </c>
      <c r="E371" s="518">
        <v>0</v>
      </c>
      <c r="F371" s="540">
        <v>0</v>
      </c>
      <c r="G371" s="540">
        <v>0</v>
      </c>
    </row>
    <row r="372" outlineLevel="2" spans="1:7">
      <c r="A372" s="539">
        <v>2040802</v>
      </c>
      <c r="B372" s="422" t="s">
        <v>197</v>
      </c>
      <c r="C372" s="518">
        <v>0</v>
      </c>
      <c r="D372" s="518">
        <v>68</v>
      </c>
      <c r="E372" s="518">
        <v>16</v>
      </c>
      <c r="F372" s="540">
        <v>0</v>
      </c>
      <c r="G372" s="540">
        <v>0.235294117647059</v>
      </c>
    </row>
    <row r="373" outlineLevel="2" spans="1:7">
      <c r="A373" s="539">
        <v>2040803</v>
      </c>
      <c r="B373" s="422" t="s">
        <v>198</v>
      </c>
      <c r="C373" s="518">
        <v>0</v>
      </c>
      <c r="D373" s="518">
        <v>0</v>
      </c>
      <c r="E373" s="518">
        <v>0</v>
      </c>
      <c r="F373" s="540">
        <v>0</v>
      </c>
      <c r="G373" s="540">
        <v>0</v>
      </c>
    </row>
    <row r="374" outlineLevel="2" spans="1:7">
      <c r="A374" s="539">
        <v>2040804</v>
      </c>
      <c r="B374" s="422" t="s">
        <v>405</v>
      </c>
      <c r="C374" s="518">
        <v>0</v>
      </c>
      <c r="D374" s="518">
        <v>0</v>
      </c>
      <c r="E374" s="518">
        <v>0</v>
      </c>
      <c r="F374" s="540">
        <v>0</v>
      </c>
      <c r="G374" s="540">
        <v>0</v>
      </c>
    </row>
    <row r="375" outlineLevel="2" spans="1:7">
      <c r="A375" s="539">
        <v>2040805</v>
      </c>
      <c r="B375" s="422" t="s">
        <v>406</v>
      </c>
      <c r="C375" s="518">
        <v>0</v>
      </c>
      <c r="D375" s="518">
        <v>0</v>
      </c>
      <c r="E375" s="518">
        <v>0</v>
      </c>
      <c r="F375" s="540">
        <v>0</v>
      </c>
      <c r="G375" s="540">
        <v>0</v>
      </c>
    </row>
    <row r="376" outlineLevel="2" spans="1:7">
      <c r="A376" s="539">
        <v>2040806</v>
      </c>
      <c r="B376" s="422" t="s">
        <v>407</v>
      </c>
      <c r="C376" s="518">
        <v>0</v>
      </c>
      <c r="D376" s="518">
        <v>0</v>
      </c>
      <c r="E376" s="518">
        <v>0</v>
      </c>
      <c r="F376" s="540">
        <v>0</v>
      </c>
      <c r="G376" s="540">
        <v>0</v>
      </c>
    </row>
    <row r="377" outlineLevel="2" spans="1:7">
      <c r="A377" s="539">
        <v>2040807</v>
      </c>
      <c r="B377" s="422" t="s">
        <v>237</v>
      </c>
      <c r="C377" s="518">
        <v>0</v>
      </c>
      <c r="D377" s="518">
        <v>0</v>
      </c>
      <c r="E377" s="518">
        <v>0</v>
      </c>
      <c r="F377" s="540">
        <v>0</v>
      </c>
      <c r="G377" s="540">
        <v>0</v>
      </c>
    </row>
    <row r="378" outlineLevel="2" spans="1:7">
      <c r="A378" s="539">
        <v>2040850</v>
      </c>
      <c r="B378" s="422" t="s">
        <v>205</v>
      </c>
      <c r="C378" s="518">
        <v>0</v>
      </c>
      <c r="D378" s="518">
        <v>0</v>
      </c>
      <c r="E378" s="518">
        <v>0</v>
      </c>
      <c r="F378" s="540">
        <v>0</v>
      </c>
      <c r="G378" s="540">
        <v>0</v>
      </c>
    </row>
    <row r="379" outlineLevel="2" spans="1:7">
      <c r="A379" s="539">
        <v>2040899</v>
      </c>
      <c r="B379" s="422" t="s">
        <v>408</v>
      </c>
      <c r="C379" s="518">
        <v>0</v>
      </c>
      <c r="D379" s="518">
        <v>0</v>
      </c>
      <c r="E379" s="518">
        <v>0</v>
      </c>
      <c r="F379" s="540">
        <v>0</v>
      </c>
      <c r="G379" s="540">
        <v>0</v>
      </c>
    </row>
    <row r="380" outlineLevel="1" spans="1:7">
      <c r="A380" s="538">
        <v>20409</v>
      </c>
      <c r="B380" s="513" t="s">
        <v>409</v>
      </c>
      <c r="C380" s="511">
        <v>0</v>
      </c>
      <c r="D380" s="511">
        <v>0</v>
      </c>
      <c r="E380" s="511">
        <v>283</v>
      </c>
      <c r="F380" s="537">
        <v>0</v>
      </c>
      <c r="G380" s="537">
        <v>0</v>
      </c>
    </row>
    <row r="381" outlineLevel="2" spans="1:7">
      <c r="A381" s="539">
        <v>2040901</v>
      </c>
      <c r="B381" s="422" t="s">
        <v>196</v>
      </c>
      <c r="C381" s="518">
        <v>0</v>
      </c>
      <c r="D381" s="518">
        <v>0</v>
      </c>
      <c r="E381" s="518">
        <v>0</v>
      </c>
      <c r="F381" s="540">
        <v>0</v>
      </c>
      <c r="G381" s="540">
        <v>0</v>
      </c>
    </row>
    <row r="382" outlineLevel="2" spans="1:7">
      <c r="A382" s="539">
        <v>2040902</v>
      </c>
      <c r="B382" s="422" t="s">
        <v>197</v>
      </c>
      <c r="C382" s="518">
        <v>0</v>
      </c>
      <c r="D382" s="518">
        <v>0</v>
      </c>
      <c r="E382" s="518">
        <v>283</v>
      </c>
      <c r="F382" s="540">
        <v>0</v>
      </c>
      <c r="G382" s="540">
        <v>0</v>
      </c>
    </row>
    <row r="383" outlineLevel="2" spans="1:7">
      <c r="A383" s="539">
        <v>2040903</v>
      </c>
      <c r="B383" s="422" t="s">
        <v>198</v>
      </c>
      <c r="C383" s="518">
        <v>0</v>
      </c>
      <c r="D383" s="518">
        <v>0</v>
      </c>
      <c r="E383" s="518">
        <v>0</v>
      </c>
      <c r="F383" s="540">
        <v>0</v>
      </c>
      <c r="G383" s="540">
        <v>0</v>
      </c>
    </row>
    <row r="384" outlineLevel="2" spans="1:7">
      <c r="A384" s="539">
        <v>2040904</v>
      </c>
      <c r="B384" s="422" t="s">
        <v>410</v>
      </c>
      <c r="C384" s="518">
        <v>0</v>
      </c>
      <c r="D384" s="518">
        <v>0</v>
      </c>
      <c r="E384" s="518">
        <v>0</v>
      </c>
      <c r="F384" s="540">
        <v>0</v>
      </c>
      <c r="G384" s="540">
        <v>0</v>
      </c>
    </row>
    <row r="385" outlineLevel="2" spans="1:7">
      <c r="A385" s="539">
        <v>2040905</v>
      </c>
      <c r="B385" s="422" t="s">
        <v>411</v>
      </c>
      <c r="C385" s="518">
        <v>0</v>
      </c>
      <c r="D385" s="518">
        <v>0</v>
      </c>
      <c r="E385" s="518">
        <v>0</v>
      </c>
      <c r="F385" s="540">
        <v>0</v>
      </c>
      <c r="G385" s="540">
        <v>0</v>
      </c>
    </row>
    <row r="386" outlineLevel="2" spans="1:7">
      <c r="A386" s="539">
        <v>2040950</v>
      </c>
      <c r="B386" s="422" t="s">
        <v>205</v>
      </c>
      <c r="C386" s="518">
        <v>0</v>
      </c>
      <c r="D386" s="518">
        <v>0</v>
      </c>
      <c r="E386" s="518">
        <v>0</v>
      </c>
      <c r="F386" s="540">
        <v>0</v>
      </c>
      <c r="G386" s="540">
        <v>0</v>
      </c>
    </row>
    <row r="387" outlineLevel="2" spans="1:7">
      <c r="A387" s="539">
        <v>2040999</v>
      </c>
      <c r="B387" s="422" t="s">
        <v>412</v>
      </c>
      <c r="C387" s="518">
        <v>0</v>
      </c>
      <c r="D387" s="518">
        <v>0</v>
      </c>
      <c r="E387" s="518">
        <v>0</v>
      </c>
      <c r="F387" s="540">
        <v>0</v>
      </c>
      <c r="G387" s="540">
        <v>0</v>
      </c>
    </row>
    <row r="388" outlineLevel="1" spans="1:7">
      <c r="A388" s="538">
        <v>20410</v>
      </c>
      <c r="B388" s="513" t="s">
        <v>413</v>
      </c>
      <c r="C388" s="511">
        <v>0</v>
      </c>
      <c r="D388" s="511">
        <v>0</v>
      </c>
      <c r="E388" s="511">
        <v>0</v>
      </c>
      <c r="F388" s="537">
        <v>0</v>
      </c>
      <c r="G388" s="537">
        <v>0</v>
      </c>
    </row>
    <row r="389" outlineLevel="2" spans="1:7">
      <c r="A389" s="539">
        <v>2041001</v>
      </c>
      <c r="B389" s="422" t="s">
        <v>196</v>
      </c>
      <c r="C389" s="518">
        <v>0</v>
      </c>
      <c r="D389" s="518">
        <v>0</v>
      </c>
      <c r="E389" s="518">
        <v>0</v>
      </c>
      <c r="F389" s="540">
        <v>0</v>
      </c>
      <c r="G389" s="540">
        <v>0</v>
      </c>
    </row>
    <row r="390" outlineLevel="2" spans="1:7">
      <c r="A390" s="539">
        <v>2041002</v>
      </c>
      <c r="B390" s="422" t="s">
        <v>197</v>
      </c>
      <c r="C390" s="518">
        <v>0</v>
      </c>
      <c r="D390" s="518">
        <v>0</v>
      </c>
      <c r="E390" s="518">
        <v>0</v>
      </c>
      <c r="F390" s="540">
        <v>0</v>
      </c>
      <c r="G390" s="540">
        <v>0</v>
      </c>
    </row>
    <row r="391" outlineLevel="2" spans="1:7">
      <c r="A391" s="539">
        <v>2041006</v>
      </c>
      <c r="B391" s="422" t="s">
        <v>237</v>
      </c>
      <c r="C391" s="518">
        <v>0</v>
      </c>
      <c r="D391" s="518">
        <v>0</v>
      </c>
      <c r="E391" s="518">
        <v>0</v>
      </c>
      <c r="F391" s="540">
        <v>0</v>
      </c>
      <c r="G391" s="540">
        <v>0</v>
      </c>
    </row>
    <row r="392" outlineLevel="2" spans="1:7">
      <c r="A392" s="539">
        <v>2041007</v>
      </c>
      <c r="B392" s="422" t="s">
        <v>414</v>
      </c>
      <c r="C392" s="518">
        <v>0</v>
      </c>
      <c r="D392" s="518">
        <v>0</v>
      </c>
      <c r="E392" s="518">
        <v>0</v>
      </c>
      <c r="F392" s="540">
        <v>0</v>
      </c>
      <c r="G392" s="540">
        <v>0</v>
      </c>
    </row>
    <row r="393" outlineLevel="2" spans="1:7">
      <c r="A393" s="539">
        <v>2041099</v>
      </c>
      <c r="B393" s="422" t="s">
        <v>415</v>
      </c>
      <c r="C393" s="518">
        <v>0</v>
      </c>
      <c r="D393" s="518">
        <v>0</v>
      </c>
      <c r="E393" s="518">
        <v>0</v>
      </c>
      <c r="F393" s="540">
        <v>0</v>
      </c>
      <c r="G393" s="540">
        <v>0</v>
      </c>
    </row>
    <row r="394" outlineLevel="1" spans="1:7">
      <c r="A394" s="538">
        <v>20499</v>
      </c>
      <c r="B394" s="513" t="s">
        <v>416</v>
      </c>
      <c r="C394" s="511">
        <v>403.1</v>
      </c>
      <c r="D394" s="511">
        <v>926</v>
      </c>
      <c r="E394" s="511">
        <v>239</v>
      </c>
      <c r="F394" s="537">
        <v>0.592904986355743</v>
      </c>
      <c r="G394" s="537">
        <v>0.258099352051836</v>
      </c>
    </row>
    <row r="395" outlineLevel="2" spans="1:7">
      <c r="A395" s="539">
        <v>2049902</v>
      </c>
      <c r="B395" s="422" t="s">
        <v>417</v>
      </c>
      <c r="C395" s="518">
        <v>87.1</v>
      </c>
      <c r="D395" s="518">
        <v>137</v>
      </c>
      <c r="E395" s="518">
        <v>12</v>
      </c>
      <c r="F395" s="540">
        <v>0.137772675086108</v>
      </c>
      <c r="G395" s="540">
        <v>0.0875912408759124</v>
      </c>
    </row>
    <row r="396" outlineLevel="2" spans="1:7">
      <c r="A396" s="539">
        <v>2049999</v>
      </c>
      <c r="B396" s="422" t="s">
        <v>416</v>
      </c>
      <c r="C396" s="518">
        <v>316</v>
      </c>
      <c r="D396" s="518">
        <v>789</v>
      </c>
      <c r="E396" s="518">
        <v>227</v>
      </c>
      <c r="F396" s="540">
        <v>0.718354430379747</v>
      </c>
      <c r="G396" s="540">
        <v>0.287705956907478</v>
      </c>
    </row>
    <row r="397" s="501" customFormat="1" spans="1:7">
      <c r="A397" s="535">
        <v>205</v>
      </c>
      <c r="B397" s="536" t="s">
        <v>418</v>
      </c>
      <c r="C397" s="511">
        <v>236932.4792405</v>
      </c>
      <c r="D397" s="511">
        <v>242304</v>
      </c>
      <c r="E397" s="511">
        <v>237617.778629</v>
      </c>
      <c r="F397" s="537">
        <v>1.00289238263448</v>
      </c>
      <c r="G397" s="537">
        <v>0.980659744077688</v>
      </c>
    </row>
    <row r="398" outlineLevel="1" spans="1:7">
      <c r="A398" s="538">
        <v>20501</v>
      </c>
      <c r="B398" s="513" t="s">
        <v>419</v>
      </c>
      <c r="C398" s="511">
        <v>12743.963453</v>
      </c>
      <c r="D398" s="511">
        <v>6925</v>
      </c>
      <c r="E398" s="511">
        <v>13049.225804</v>
      </c>
      <c r="F398" s="537">
        <v>1.02395348606623</v>
      </c>
      <c r="G398" s="537">
        <v>1.88436473703971</v>
      </c>
    </row>
    <row r="399" outlineLevel="2" spans="1:7">
      <c r="A399" s="539">
        <v>2050101</v>
      </c>
      <c r="B399" s="422" t="s">
        <v>196</v>
      </c>
      <c r="C399" s="518">
        <v>5721.313973</v>
      </c>
      <c r="D399" s="518">
        <v>3725</v>
      </c>
      <c r="E399" s="518">
        <v>3910.041009</v>
      </c>
      <c r="F399" s="540">
        <v>0.683416611542776</v>
      </c>
      <c r="G399" s="540">
        <v>1.04967543865772</v>
      </c>
    </row>
    <row r="400" outlineLevel="2" spans="1:7">
      <c r="A400" s="539">
        <v>2050102</v>
      </c>
      <c r="B400" s="422" t="s">
        <v>197</v>
      </c>
      <c r="C400" s="518">
        <v>1839.875</v>
      </c>
      <c r="D400" s="518">
        <v>1137</v>
      </c>
      <c r="E400" s="518">
        <v>4280.909</v>
      </c>
      <c r="F400" s="540">
        <v>2.32673904477206</v>
      </c>
      <c r="G400" s="540">
        <v>3.76509146877748</v>
      </c>
    </row>
    <row r="401" outlineLevel="2" spans="1:7">
      <c r="A401" s="539">
        <v>2050103</v>
      </c>
      <c r="B401" s="422" t="s">
        <v>198</v>
      </c>
      <c r="C401" s="518">
        <v>0</v>
      </c>
      <c r="D401" s="518">
        <v>0</v>
      </c>
      <c r="E401" s="518">
        <v>0</v>
      </c>
      <c r="F401" s="540">
        <v>0</v>
      </c>
      <c r="G401" s="540">
        <v>0</v>
      </c>
    </row>
    <row r="402" outlineLevel="2" spans="1:7">
      <c r="A402" s="539">
        <v>2050199</v>
      </c>
      <c r="B402" s="422" t="s">
        <v>420</v>
      </c>
      <c r="C402" s="518">
        <v>5182.77448</v>
      </c>
      <c r="D402" s="518">
        <v>2063</v>
      </c>
      <c r="E402" s="518">
        <v>4858.275795</v>
      </c>
      <c r="F402" s="540">
        <v>0.937389001537261</v>
      </c>
      <c r="G402" s="540">
        <v>2.35495675957344</v>
      </c>
    </row>
    <row r="403" outlineLevel="1" spans="1:7">
      <c r="A403" s="538">
        <v>20502</v>
      </c>
      <c r="B403" s="513" t="s">
        <v>421</v>
      </c>
      <c r="C403" s="511">
        <v>197201.769909</v>
      </c>
      <c r="D403" s="511">
        <v>209149</v>
      </c>
      <c r="E403" s="511">
        <v>198367.689532</v>
      </c>
      <c r="F403" s="537">
        <v>1.00591231824916</v>
      </c>
      <c r="G403" s="537">
        <v>0.948451532314283</v>
      </c>
    </row>
    <row r="404" outlineLevel="2" spans="1:7">
      <c r="A404" s="539">
        <v>2050201</v>
      </c>
      <c r="B404" s="422" t="s">
        <v>422</v>
      </c>
      <c r="C404" s="518">
        <v>8853</v>
      </c>
      <c r="D404" s="518">
        <v>8913</v>
      </c>
      <c r="E404" s="518">
        <v>9873.065563</v>
      </c>
      <c r="F404" s="540">
        <v>1.11522258703264</v>
      </c>
      <c r="G404" s="540">
        <v>1.10771519836194</v>
      </c>
    </row>
    <row r="405" outlineLevel="2" spans="1:7">
      <c r="A405" s="539">
        <v>2050202</v>
      </c>
      <c r="B405" s="422" t="s">
        <v>423</v>
      </c>
      <c r="C405" s="518">
        <v>105970</v>
      </c>
      <c r="D405" s="518">
        <v>112798</v>
      </c>
      <c r="E405" s="518">
        <v>106849.298953</v>
      </c>
      <c r="F405" s="540">
        <v>1.00829762152496</v>
      </c>
      <c r="G405" s="540">
        <v>0.947262353525772</v>
      </c>
    </row>
    <row r="406" outlineLevel="2" spans="1:7">
      <c r="A406" s="539">
        <v>2050203</v>
      </c>
      <c r="B406" s="422" t="s">
        <v>424</v>
      </c>
      <c r="C406" s="518">
        <v>47479.85</v>
      </c>
      <c r="D406" s="518">
        <v>53305</v>
      </c>
      <c r="E406" s="518">
        <v>51976.754293</v>
      </c>
      <c r="F406" s="540">
        <v>1.09471184708882</v>
      </c>
      <c r="G406" s="540">
        <v>0.9750821553888</v>
      </c>
    </row>
    <row r="407" outlineLevel="2" spans="1:7">
      <c r="A407" s="539">
        <v>2050204</v>
      </c>
      <c r="B407" s="422" t="s">
        <v>425</v>
      </c>
      <c r="C407" s="518">
        <v>34475.107409</v>
      </c>
      <c r="D407" s="518">
        <v>30142</v>
      </c>
      <c r="E407" s="518">
        <v>28903.570723</v>
      </c>
      <c r="F407" s="540">
        <v>0.838389577154863</v>
      </c>
      <c r="G407" s="540">
        <v>0.958913500199058</v>
      </c>
    </row>
    <row r="408" outlineLevel="2" spans="1:7">
      <c r="A408" s="539">
        <v>2050205</v>
      </c>
      <c r="B408" s="422" t="s">
        <v>426</v>
      </c>
      <c r="C408" s="518">
        <v>0</v>
      </c>
      <c r="D408" s="518">
        <v>0</v>
      </c>
      <c r="E408" s="518">
        <v>0</v>
      </c>
      <c r="F408" s="540">
        <v>0</v>
      </c>
      <c r="G408" s="540">
        <v>0</v>
      </c>
    </row>
    <row r="409" outlineLevel="2" spans="1:7">
      <c r="A409" s="539">
        <v>2050299</v>
      </c>
      <c r="B409" s="422" t="s">
        <v>427</v>
      </c>
      <c r="C409" s="518">
        <v>423.8125</v>
      </c>
      <c r="D409" s="518">
        <v>3991</v>
      </c>
      <c r="E409" s="518">
        <v>765</v>
      </c>
      <c r="F409" s="540">
        <v>1.80504350390798</v>
      </c>
      <c r="G409" s="540">
        <v>0.191681282886495</v>
      </c>
    </row>
    <row r="410" outlineLevel="1" spans="1:7">
      <c r="A410" s="538">
        <v>20503</v>
      </c>
      <c r="B410" s="513" t="s">
        <v>428</v>
      </c>
      <c r="C410" s="511">
        <v>22389.8816135</v>
      </c>
      <c r="D410" s="511">
        <v>23465</v>
      </c>
      <c r="E410" s="511">
        <v>21502.3452</v>
      </c>
      <c r="F410" s="537">
        <v>0.96035993272225</v>
      </c>
      <c r="G410" s="537">
        <v>0.916358201576817</v>
      </c>
    </row>
    <row r="411" outlineLevel="2" spans="1:7">
      <c r="A411" s="539">
        <v>2050301</v>
      </c>
      <c r="B411" s="422" t="s">
        <v>429</v>
      </c>
      <c r="C411" s="518">
        <v>0</v>
      </c>
      <c r="D411" s="518">
        <v>0</v>
      </c>
      <c r="E411" s="518">
        <v>0</v>
      </c>
      <c r="F411" s="540">
        <v>0</v>
      </c>
      <c r="G411" s="540">
        <v>0</v>
      </c>
    </row>
    <row r="412" outlineLevel="2" spans="1:7">
      <c r="A412" s="539">
        <v>2050302</v>
      </c>
      <c r="B412" s="422" t="s">
        <v>430</v>
      </c>
      <c r="C412" s="518">
        <v>6843.9065655</v>
      </c>
      <c r="D412" s="518">
        <v>5419</v>
      </c>
      <c r="E412" s="518">
        <v>5212.8007</v>
      </c>
      <c r="F412" s="540">
        <v>0.761670348668643</v>
      </c>
      <c r="G412" s="540">
        <v>0.961948828197084</v>
      </c>
    </row>
    <row r="413" outlineLevel="2" spans="1:7">
      <c r="A413" s="539">
        <v>2050303</v>
      </c>
      <c r="B413" s="422" t="s">
        <v>431</v>
      </c>
      <c r="C413" s="518">
        <v>348.16</v>
      </c>
      <c r="D413" s="518">
        <v>425</v>
      </c>
      <c r="E413" s="518">
        <v>1279.4445</v>
      </c>
      <c r="F413" s="540">
        <v>3.67487505744485</v>
      </c>
      <c r="G413" s="540">
        <v>3.01045764705882</v>
      </c>
    </row>
    <row r="414" outlineLevel="2" spans="1:7">
      <c r="A414" s="539">
        <v>2050305</v>
      </c>
      <c r="B414" s="422" t="s">
        <v>432</v>
      </c>
      <c r="C414" s="518">
        <v>14701.815048</v>
      </c>
      <c r="D414" s="518">
        <v>17125</v>
      </c>
      <c r="E414" s="518">
        <v>14547.1</v>
      </c>
      <c r="F414" s="540">
        <v>0.989476466171363</v>
      </c>
      <c r="G414" s="540">
        <v>0.849465693430657</v>
      </c>
    </row>
    <row r="415" outlineLevel="2" spans="1:7">
      <c r="A415" s="539">
        <v>2050399</v>
      </c>
      <c r="B415" s="422" t="s">
        <v>433</v>
      </c>
      <c r="C415" s="518">
        <v>496</v>
      </c>
      <c r="D415" s="518">
        <v>496</v>
      </c>
      <c r="E415" s="518">
        <v>463</v>
      </c>
      <c r="F415" s="540">
        <v>0.933467741935484</v>
      </c>
      <c r="G415" s="540">
        <v>0.933467741935484</v>
      </c>
    </row>
    <row r="416" outlineLevel="1" spans="1:7">
      <c r="A416" s="538">
        <v>20504</v>
      </c>
      <c r="B416" s="513" t="s">
        <v>434</v>
      </c>
      <c r="C416" s="511">
        <v>0</v>
      </c>
      <c r="D416" s="511">
        <v>0</v>
      </c>
      <c r="E416" s="511">
        <v>0</v>
      </c>
      <c r="F416" s="537">
        <v>0</v>
      </c>
      <c r="G416" s="537">
        <v>0</v>
      </c>
    </row>
    <row r="417" outlineLevel="2" spans="1:7">
      <c r="A417" s="539">
        <v>2050401</v>
      </c>
      <c r="B417" s="422" t="s">
        <v>435</v>
      </c>
      <c r="C417" s="518">
        <v>0</v>
      </c>
      <c r="D417" s="518">
        <v>0</v>
      </c>
      <c r="E417" s="518">
        <v>0</v>
      </c>
      <c r="F417" s="540">
        <v>0</v>
      </c>
      <c r="G417" s="540">
        <v>0</v>
      </c>
    </row>
    <row r="418" outlineLevel="2" spans="1:7">
      <c r="A418" s="539">
        <v>2050402</v>
      </c>
      <c r="B418" s="422" t="s">
        <v>436</v>
      </c>
      <c r="C418" s="518">
        <v>0</v>
      </c>
      <c r="D418" s="518">
        <v>0</v>
      </c>
      <c r="E418" s="518">
        <v>0</v>
      </c>
      <c r="F418" s="540">
        <v>0</v>
      </c>
      <c r="G418" s="540">
        <v>0</v>
      </c>
    </row>
    <row r="419" outlineLevel="2" spans="1:7">
      <c r="A419" s="539">
        <v>2050403</v>
      </c>
      <c r="B419" s="422" t="s">
        <v>437</v>
      </c>
      <c r="C419" s="518">
        <v>0</v>
      </c>
      <c r="D419" s="518">
        <v>0</v>
      </c>
      <c r="E419" s="518">
        <v>0</v>
      </c>
      <c r="F419" s="540">
        <v>0</v>
      </c>
      <c r="G419" s="540">
        <v>0</v>
      </c>
    </row>
    <row r="420" outlineLevel="2" spans="1:7">
      <c r="A420" s="539">
        <v>2050404</v>
      </c>
      <c r="B420" s="422" t="s">
        <v>438</v>
      </c>
      <c r="C420" s="518">
        <v>0</v>
      </c>
      <c r="D420" s="518">
        <v>0</v>
      </c>
      <c r="E420" s="518">
        <v>0</v>
      </c>
      <c r="F420" s="540">
        <v>0</v>
      </c>
      <c r="G420" s="540">
        <v>0</v>
      </c>
    </row>
    <row r="421" outlineLevel="2" spans="1:7">
      <c r="A421" s="539">
        <v>2050499</v>
      </c>
      <c r="B421" s="422" t="s">
        <v>439</v>
      </c>
      <c r="C421" s="518">
        <v>0</v>
      </c>
      <c r="D421" s="518">
        <v>0</v>
      </c>
      <c r="E421" s="518">
        <v>0</v>
      </c>
      <c r="F421" s="540">
        <v>0</v>
      </c>
      <c r="G421" s="540">
        <v>0</v>
      </c>
    </row>
    <row r="422" outlineLevel="1" spans="1:7">
      <c r="A422" s="538">
        <v>20505</v>
      </c>
      <c r="B422" s="513" t="s">
        <v>440</v>
      </c>
      <c r="C422" s="511">
        <v>0</v>
      </c>
      <c r="D422" s="511">
        <v>0</v>
      </c>
      <c r="E422" s="511">
        <v>0</v>
      </c>
      <c r="F422" s="537">
        <v>0</v>
      </c>
      <c r="G422" s="537">
        <v>0</v>
      </c>
    </row>
    <row r="423" outlineLevel="2" spans="1:7">
      <c r="A423" s="539">
        <v>2050501</v>
      </c>
      <c r="B423" s="422" t="s">
        <v>441</v>
      </c>
      <c r="C423" s="518">
        <v>0</v>
      </c>
      <c r="D423" s="518">
        <v>0</v>
      </c>
      <c r="E423" s="518">
        <v>0</v>
      </c>
      <c r="F423" s="540">
        <v>0</v>
      </c>
      <c r="G423" s="540">
        <v>0</v>
      </c>
    </row>
    <row r="424" outlineLevel="2" spans="1:7">
      <c r="A424" s="539">
        <v>2050502</v>
      </c>
      <c r="B424" s="422" t="s">
        <v>442</v>
      </c>
      <c r="C424" s="518">
        <v>0</v>
      </c>
      <c r="D424" s="518">
        <v>0</v>
      </c>
      <c r="E424" s="518">
        <v>0</v>
      </c>
      <c r="F424" s="540">
        <v>0</v>
      </c>
      <c r="G424" s="540">
        <v>0</v>
      </c>
    </row>
    <row r="425" outlineLevel="2" spans="1:7">
      <c r="A425" s="539">
        <v>2050599</v>
      </c>
      <c r="B425" s="422" t="s">
        <v>443</v>
      </c>
      <c r="C425" s="518">
        <v>0</v>
      </c>
      <c r="D425" s="518">
        <v>0</v>
      </c>
      <c r="E425" s="518">
        <v>0</v>
      </c>
      <c r="F425" s="540">
        <v>0</v>
      </c>
      <c r="G425" s="540">
        <v>0</v>
      </c>
    </row>
    <row r="426" outlineLevel="1" spans="1:7">
      <c r="A426" s="538">
        <v>20506</v>
      </c>
      <c r="B426" s="513" t="s">
        <v>444</v>
      </c>
      <c r="C426" s="511">
        <v>0</v>
      </c>
      <c r="D426" s="511">
        <v>0</v>
      </c>
      <c r="E426" s="511">
        <v>0</v>
      </c>
      <c r="F426" s="537">
        <v>0</v>
      </c>
      <c r="G426" s="537">
        <v>0</v>
      </c>
    </row>
    <row r="427" outlineLevel="2" spans="1:7">
      <c r="A427" s="539">
        <v>2050601</v>
      </c>
      <c r="B427" s="422" t="s">
        <v>445</v>
      </c>
      <c r="C427" s="518">
        <v>0</v>
      </c>
      <c r="D427" s="518">
        <v>0</v>
      </c>
      <c r="E427" s="518">
        <v>0</v>
      </c>
      <c r="F427" s="540">
        <v>0</v>
      </c>
      <c r="G427" s="540">
        <v>0</v>
      </c>
    </row>
    <row r="428" outlineLevel="2" spans="1:7">
      <c r="A428" s="539">
        <v>2050602</v>
      </c>
      <c r="B428" s="422" t="s">
        <v>446</v>
      </c>
      <c r="C428" s="518">
        <v>0</v>
      </c>
      <c r="D428" s="518">
        <v>0</v>
      </c>
      <c r="E428" s="518">
        <v>0</v>
      </c>
      <c r="F428" s="540">
        <v>0</v>
      </c>
      <c r="G428" s="540">
        <v>0</v>
      </c>
    </row>
    <row r="429" outlineLevel="2" spans="1:7">
      <c r="A429" s="539">
        <v>2050699</v>
      </c>
      <c r="B429" s="422" t="s">
        <v>447</v>
      </c>
      <c r="C429" s="518">
        <v>0</v>
      </c>
      <c r="D429" s="518">
        <v>0</v>
      </c>
      <c r="E429" s="518">
        <v>0</v>
      </c>
      <c r="F429" s="540">
        <v>0</v>
      </c>
      <c r="G429" s="540">
        <v>0</v>
      </c>
    </row>
    <row r="430" outlineLevel="1" spans="1:7">
      <c r="A430" s="538">
        <v>20507</v>
      </c>
      <c r="B430" s="513" t="s">
        <v>448</v>
      </c>
      <c r="C430" s="511">
        <v>771.142593</v>
      </c>
      <c r="D430" s="511">
        <v>663</v>
      </c>
      <c r="E430" s="511">
        <v>1760.515561</v>
      </c>
      <c r="F430" s="537">
        <v>2.28299613713595</v>
      </c>
      <c r="G430" s="537">
        <v>2.65537792006033</v>
      </c>
    </row>
    <row r="431" outlineLevel="2" spans="1:7">
      <c r="A431" s="539">
        <v>2050701</v>
      </c>
      <c r="B431" s="422" t="s">
        <v>449</v>
      </c>
      <c r="C431" s="518">
        <v>771.142593</v>
      </c>
      <c r="D431" s="518">
        <v>663</v>
      </c>
      <c r="E431" s="518">
        <v>1760.515561</v>
      </c>
      <c r="F431" s="540">
        <v>2.28299613713595</v>
      </c>
      <c r="G431" s="540">
        <v>2.65537792006033</v>
      </c>
    </row>
    <row r="432" outlineLevel="2" spans="1:7">
      <c r="A432" s="539">
        <v>2050702</v>
      </c>
      <c r="B432" s="422" t="s">
        <v>450</v>
      </c>
      <c r="C432" s="518">
        <v>0</v>
      </c>
      <c r="D432" s="518">
        <v>0</v>
      </c>
      <c r="E432" s="518">
        <v>0</v>
      </c>
      <c r="F432" s="540">
        <v>0</v>
      </c>
      <c r="G432" s="540">
        <v>0</v>
      </c>
    </row>
    <row r="433" outlineLevel="2" spans="1:7">
      <c r="A433" s="539">
        <v>2050799</v>
      </c>
      <c r="B433" s="422" t="s">
        <v>451</v>
      </c>
      <c r="C433" s="518">
        <v>0</v>
      </c>
      <c r="D433" s="518">
        <v>0</v>
      </c>
      <c r="E433" s="518">
        <v>0</v>
      </c>
      <c r="F433" s="540">
        <v>0</v>
      </c>
      <c r="G433" s="540">
        <v>0</v>
      </c>
    </row>
    <row r="434" outlineLevel="1" spans="1:7">
      <c r="A434" s="538">
        <v>20508</v>
      </c>
      <c r="B434" s="513" t="s">
        <v>452</v>
      </c>
      <c r="C434" s="511">
        <v>1882.721672</v>
      </c>
      <c r="D434" s="511">
        <v>1796</v>
      </c>
      <c r="E434" s="511">
        <v>1853.002532</v>
      </c>
      <c r="F434" s="537">
        <v>0.984214799010398</v>
      </c>
      <c r="G434" s="537">
        <v>1.03173860356347</v>
      </c>
    </row>
    <row r="435" outlineLevel="2" spans="1:7">
      <c r="A435" s="539">
        <v>2050801</v>
      </c>
      <c r="B435" s="422" t="s">
        <v>453</v>
      </c>
      <c r="C435" s="518">
        <v>0</v>
      </c>
      <c r="D435" s="518">
        <v>0</v>
      </c>
      <c r="E435" s="518">
        <v>0</v>
      </c>
      <c r="F435" s="540">
        <v>0</v>
      </c>
      <c r="G435" s="540">
        <v>0</v>
      </c>
    </row>
    <row r="436" outlineLevel="2" spans="1:7">
      <c r="A436" s="539">
        <v>2050802</v>
      </c>
      <c r="B436" s="422" t="s">
        <v>454</v>
      </c>
      <c r="C436" s="518">
        <v>1870.721672</v>
      </c>
      <c r="D436" s="518">
        <v>1796</v>
      </c>
      <c r="E436" s="518">
        <v>1853.002532</v>
      </c>
      <c r="F436" s="540">
        <v>0.990528179437267</v>
      </c>
      <c r="G436" s="540">
        <v>1.03173860356347</v>
      </c>
    </row>
    <row r="437" outlineLevel="2" spans="1:7">
      <c r="A437" s="539">
        <v>2050803</v>
      </c>
      <c r="B437" s="422" t="s">
        <v>455</v>
      </c>
      <c r="C437" s="518">
        <v>12</v>
      </c>
      <c r="D437" s="518">
        <v>0</v>
      </c>
      <c r="E437" s="518">
        <v>0</v>
      </c>
      <c r="F437" s="540">
        <v>0</v>
      </c>
      <c r="G437" s="540">
        <v>0</v>
      </c>
    </row>
    <row r="438" outlineLevel="2" spans="1:7">
      <c r="A438" s="539">
        <v>2050804</v>
      </c>
      <c r="B438" s="422" t="s">
        <v>456</v>
      </c>
      <c r="C438" s="518">
        <v>0</v>
      </c>
      <c r="D438" s="518">
        <v>0</v>
      </c>
      <c r="E438" s="518">
        <v>0</v>
      </c>
      <c r="F438" s="540">
        <v>0</v>
      </c>
      <c r="G438" s="540">
        <v>0</v>
      </c>
    </row>
    <row r="439" outlineLevel="2" spans="1:7">
      <c r="A439" s="539">
        <v>2050899</v>
      </c>
      <c r="B439" s="422" t="s">
        <v>457</v>
      </c>
      <c r="C439" s="518">
        <v>0</v>
      </c>
      <c r="D439" s="518">
        <v>0</v>
      </c>
      <c r="E439" s="518">
        <v>0</v>
      </c>
      <c r="F439" s="540">
        <v>0</v>
      </c>
      <c r="G439" s="540">
        <v>0</v>
      </c>
    </row>
    <row r="440" outlineLevel="1" spans="1:7">
      <c r="A440" s="538">
        <v>20509</v>
      </c>
      <c r="B440" s="513" t="s">
        <v>458</v>
      </c>
      <c r="C440" s="511">
        <v>1439</v>
      </c>
      <c r="D440" s="511">
        <v>262</v>
      </c>
      <c r="E440" s="511">
        <v>1075</v>
      </c>
      <c r="F440" s="537">
        <v>0.747046560111188</v>
      </c>
      <c r="G440" s="537">
        <v>4.1030534351145</v>
      </c>
    </row>
    <row r="441" outlineLevel="2" spans="1:7">
      <c r="A441" s="539">
        <v>2050901</v>
      </c>
      <c r="B441" s="422" t="s">
        <v>459</v>
      </c>
      <c r="C441" s="518">
        <v>582</v>
      </c>
      <c r="D441" s="518">
        <v>222</v>
      </c>
      <c r="E441" s="518">
        <v>1050</v>
      </c>
      <c r="F441" s="540">
        <v>1.80412371134021</v>
      </c>
      <c r="G441" s="540">
        <v>4.72972972972973</v>
      </c>
    </row>
    <row r="442" outlineLevel="2" spans="1:7">
      <c r="A442" s="539">
        <v>2050902</v>
      </c>
      <c r="B442" s="422" t="s">
        <v>460</v>
      </c>
      <c r="C442" s="518">
        <v>0</v>
      </c>
      <c r="D442" s="518">
        <v>0</v>
      </c>
      <c r="E442" s="518">
        <v>0</v>
      </c>
      <c r="F442" s="540">
        <v>0</v>
      </c>
      <c r="G442" s="540">
        <v>0</v>
      </c>
    </row>
    <row r="443" outlineLevel="2" spans="1:7">
      <c r="A443" s="539">
        <v>2050903</v>
      </c>
      <c r="B443" s="422" t="s">
        <v>461</v>
      </c>
      <c r="C443" s="518">
        <v>335</v>
      </c>
      <c r="D443" s="518">
        <v>0</v>
      </c>
      <c r="E443" s="518">
        <v>0</v>
      </c>
      <c r="F443" s="540">
        <v>0</v>
      </c>
      <c r="G443" s="540">
        <v>0</v>
      </c>
    </row>
    <row r="444" outlineLevel="2" spans="1:7">
      <c r="A444" s="539">
        <v>2050904</v>
      </c>
      <c r="B444" s="422" t="s">
        <v>462</v>
      </c>
      <c r="C444" s="518">
        <v>193</v>
      </c>
      <c r="D444" s="518">
        <v>0</v>
      </c>
      <c r="E444" s="518">
        <v>0</v>
      </c>
      <c r="F444" s="540">
        <v>0</v>
      </c>
      <c r="G444" s="540">
        <v>0</v>
      </c>
    </row>
    <row r="445" outlineLevel="2" spans="1:7">
      <c r="A445" s="539">
        <v>2050905</v>
      </c>
      <c r="B445" s="422" t="s">
        <v>463</v>
      </c>
      <c r="C445" s="518">
        <v>0</v>
      </c>
      <c r="D445" s="518">
        <v>0</v>
      </c>
      <c r="E445" s="518">
        <v>0</v>
      </c>
      <c r="F445" s="540">
        <v>0</v>
      </c>
      <c r="G445" s="540">
        <v>0</v>
      </c>
    </row>
    <row r="446" ht="27" outlineLevel="2" spans="1:7">
      <c r="A446" s="539">
        <v>2050999</v>
      </c>
      <c r="B446" s="422" t="s">
        <v>464</v>
      </c>
      <c r="C446" s="518">
        <v>329</v>
      </c>
      <c r="D446" s="518">
        <v>40</v>
      </c>
      <c r="E446" s="518">
        <v>25</v>
      </c>
      <c r="F446" s="540">
        <v>0.0759878419452888</v>
      </c>
      <c r="G446" s="540">
        <v>0.625</v>
      </c>
    </row>
    <row r="447" outlineLevel="1" spans="1:7">
      <c r="A447" s="538">
        <v>20599</v>
      </c>
      <c r="B447" s="513" t="s">
        <v>465</v>
      </c>
      <c r="C447" s="511">
        <v>504</v>
      </c>
      <c r="D447" s="511">
        <v>44</v>
      </c>
      <c r="E447" s="511">
        <v>10</v>
      </c>
      <c r="F447" s="537">
        <v>0.0198412698412698</v>
      </c>
      <c r="G447" s="537">
        <v>0.227272727272727</v>
      </c>
    </row>
    <row r="448" outlineLevel="2" spans="1:7">
      <c r="A448" s="539">
        <v>2059999</v>
      </c>
      <c r="B448" s="422" t="s">
        <v>465</v>
      </c>
      <c r="C448" s="518">
        <v>504</v>
      </c>
      <c r="D448" s="518">
        <v>44</v>
      </c>
      <c r="E448" s="518">
        <v>10</v>
      </c>
      <c r="F448" s="540">
        <v>0.0198412698412698</v>
      </c>
      <c r="G448" s="540">
        <v>0.227272727272727</v>
      </c>
    </row>
    <row r="449" s="501" customFormat="1" spans="1:7">
      <c r="A449" s="535">
        <v>206</v>
      </c>
      <c r="B449" s="536" t="s">
        <v>466</v>
      </c>
      <c r="C449" s="511">
        <v>37709.800797</v>
      </c>
      <c r="D449" s="511">
        <v>62019</v>
      </c>
      <c r="E449" s="511">
        <v>61643.331882</v>
      </c>
      <c r="F449" s="537">
        <v>1.6346766776584</v>
      </c>
      <c r="G449" s="537">
        <v>0.993942693077928</v>
      </c>
    </row>
    <row r="450" outlineLevel="1" spans="1:7">
      <c r="A450" s="538">
        <v>20601</v>
      </c>
      <c r="B450" s="513" t="s">
        <v>467</v>
      </c>
      <c r="C450" s="511">
        <v>3303.936068</v>
      </c>
      <c r="D450" s="511">
        <v>9932</v>
      </c>
      <c r="E450" s="511">
        <v>1710.343232</v>
      </c>
      <c r="F450" s="537">
        <v>0.517668380016608</v>
      </c>
      <c r="G450" s="537">
        <v>0.172205319371728</v>
      </c>
    </row>
    <row r="451" outlineLevel="2" spans="1:7">
      <c r="A451" s="539">
        <v>2060101</v>
      </c>
      <c r="B451" s="422" t="s">
        <v>196</v>
      </c>
      <c r="C451" s="518">
        <v>582.849823</v>
      </c>
      <c r="D451" s="518">
        <v>527</v>
      </c>
      <c r="E451" s="518">
        <v>652.195766</v>
      </c>
      <c r="F451" s="540">
        <v>1.11897737678476</v>
      </c>
      <c r="G451" s="540">
        <v>1.23756312333966</v>
      </c>
    </row>
    <row r="452" outlineLevel="2" spans="1:7">
      <c r="A452" s="539">
        <v>2060102</v>
      </c>
      <c r="B452" s="422" t="s">
        <v>197</v>
      </c>
      <c r="C452" s="518">
        <v>261.37</v>
      </c>
      <c r="D452" s="518">
        <v>1779</v>
      </c>
      <c r="E452" s="518">
        <v>233.147466</v>
      </c>
      <c r="F452" s="540">
        <v>0.892020759842369</v>
      </c>
      <c r="G452" s="540">
        <v>0.131055349072513</v>
      </c>
    </row>
    <row r="453" outlineLevel="2" spans="1:7">
      <c r="A453" s="539">
        <v>2060103</v>
      </c>
      <c r="B453" s="422" t="s">
        <v>198</v>
      </c>
      <c r="C453" s="518">
        <v>6.716245</v>
      </c>
      <c r="D453" s="518">
        <v>7</v>
      </c>
      <c r="E453" s="518">
        <v>0</v>
      </c>
      <c r="F453" s="540">
        <v>0</v>
      </c>
      <c r="G453" s="540">
        <v>0</v>
      </c>
    </row>
    <row r="454" ht="27" outlineLevel="2" spans="1:7">
      <c r="A454" s="539">
        <v>2060199</v>
      </c>
      <c r="B454" s="422" t="s">
        <v>468</v>
      </c>
      <c r="C454" s="518">
        <v>2453</v>
      </c>
      <c r="D454" s="518">
        <v>7619</v>
      </c>
      <c r="E454" s="518">
        <v>825</v>
      </c>
      <c r="F454" s="540">
        <v>0.336322869955157</v>
      </c>
      <c r="G454" s="540">
        <v>0.108281926762042</v>
      </c>
    </row>
    <row r="455" outlineLevel="1" spans="1:7">
      <c r="A455" s="538">
        <v>20602</v>
      </c>
      <c r="B455" s="513" t="s">
        <v>469</v>
      </c>
      <c r="C455" s="511">
        <v>319.5</v>
      </c>
      <c r="D455" s="511">
        <v>184</v>
      </c>
      <c r="E455" s="511">
        <v>2916</v>
      </c>
      <c r="F455" s="537">
        <v>9.12676056338028</v>
      </c>
      <c r="G455" s="537">
        <v>15.8478260869565</v>
      </c>
    </row>
    <row r="456" outlineLevel="2" spans="1:7">
      <c r="A456" s="539">
        <v>2060201</v>
      </c>
      <c r="B456" s="422" t="s">
        <v>470</v>
      </c>
      <c r="C456" s="518">
        <v>0</v>
      </c>
      <c r="D456" s="518">
        <v>0</v>
      </c>
      <c r="E456" s="518">
        <v>0</v>
      </c>
      <c r="F456" s="540">
        <v>0</v>
      </c>
      <c r="G456" s="540">
        <v>0</v>
      </c>
    </row>
    <row r="457" outlineLevel="2" spans="1:7">
      <c r="A457" s="539">
        <v>2060203</v>
      </c>
      <c r="B457" s="422" t="s">
        <v>471</v>
      </c>
      <c r="C457" s="518">
        <v>0</v>
      </c>
      <c r="D457" s="518">
        <v>0</v>
      </c>
      <c r="E457" s="518">
        <v>0</v>
      </c>
      <c r="F457" s="540">
        <v>0</v>
      </c>
      <c r="G457" s="540">
        <v>0</v>
      </c>
    </row>
    <row r="458" outlineLevel="2" spans="1:7">
      <c r="A458" s="539">
        <v>2060204</v>
      </c>
      <c r="B458" s="422" t="s">
        <v>472</v>
      </c>
      <c r="C458" s="518">
        <v>0</v>
      </c>
      <c r="D458" s="518">
        <v>0</v>
      </c>
      <c r="E458" s="518">
        <v>0</v>
      </c>
      <c r="F458" s="540">
        <v>0</v>
      </c>
      <c r="G458" s="540">
        <v>0</v>
      </c>
    </row>
    <row r="459" outlineLevel="2" spans="1:7">
      <c r="A459" s="539">
        <v>2060205</v>
      </c>
      <c r="B459" s="422" t="s">
        <v>473</v>
      </c>
      <c r="C459" s="518">
        <v>0</v>
      </c>
      <c r="D459" s="518">
        <v>0</v>
      </c>
      <c r="E459" s="518">
        <v>0</v>
      </c>
      <c r="F459" s="540">
        <v>0</v>
      </c>
      <c r="G459" s="540">
        <v>0</v>
      </c>
    </row>
    <row r="460" outlineLevel="2" spans="1:7">
      <c r="A460" s="539">
        <v>2060206</v>
      </c>
      <c r="B460" s="422" t="s">
        <v>474</v>
      </c>
      <c r="C460" s="518">
        <v>0</v>
      </c>
      <c r="D460" s="518">
        <v>0</v>
      </c>
      <c r="E460" s="518">
        <v>0</v>
      </c>
      <c r="F460" s="540">
        <v>0</v>
      </c>
      <c r="G460" s="540">
        <v>0</v>
      </c>
    </row>
    <row r="461" outlineLevel="2" spans="1:7">
      <c r="A461" s="539">
        <v>2060207</v>
      </c>
      <c r="B461" s="422" t="s">
        <v>475</v>
      </c>
      <c r="C461" s="518">
        <v>0</v>
      </c>
      <c r="D461" s="518">
        <v>0</v>
      </c>
      <c r="E461" s="518">
        <v>0</v>
      </c>
      <c r="F461" s="540">
        <v>0</v>
      </c>
      <c r="G461" s="540">
        <v>0</v>
      </c>
    </row>
    <row r="462" outlineLevel="2" spans="1:7">
      <c r="A462" s="539">
        <v>2060208</v>
      </c>
      <c r="B462" s="422" t="s">
        <v>476</v>
      </c>
      <c r="C462" s="518">
        <v>319.5</v>
      </c>
      <c r="D462" s="518">
        <v>184</v>
      </c>
      <c r="E462" s="518">
        <v>2916</v>
      </c>
      <c r="F462" s="540">
        <v>9.12676056338028</v>
      </c>
      <c r="G462" s="540">
        <v>15.8478260869565</v>
      </c>
    </row>
    <row r="463" outlineLevel="2" spans="1:7">
      <c r="A463" s="539">
        <v>2060299</v>
      </c>
      <c r="B463" s="422" t="s">
        <v>477</v>
      </c>
      <c r="C463" s="518">
        <v>0</v>
      </c>
      <c r="D463" s="518">
        <v>0</v>
      </c>
      <c r="E463" s="518">
        <v>0</v>
      </c>
      <c r="F463" s="540">
        <v>0</v>
      </c>
      <c r="G463" s="540">
        <v>0</v>
      </c>
    </row>
    <row r="464" outlineLevel="1" spans="1:7">
      <c r="A464" s="538">
        <v>20603</v>
      </c>
      <c r="B464" s="513" t="s">
        <v>478</v>
      </c>
      <c r="C464" s="511">
        <v>0</v>
      </c>
      <c r="D464" s="511">
        <v>0</v>
      </c>
      <c r="E464" s="511">
        <v>0</v>
      </c>
      <c r="F464" s="537">
        <v>0</v>
      </c>
      <c r="G464" s="537">
        <v>0</v>
      </c>
    </row>
    <row r="465" outlineLevel="2" spans="1:7">
      <c r="A465" s="539">
        <v>2060301</v>
      </c>
      <c r="B465" s="422" t="s">
        <v>470</v>
      </c>
      <c r="C465" s="518">
        <v>0</v>
      </c>
      <c r="D465" s="518">
        <v>0</v>
      </c>
      <c r="E465" s="518">
        <v>0</v>
      </c>
      <c r="F465" s="540">
        <v>0</v>
      </c>
      <c r="G465" s="540">
        <v>0</v>
      </c>
    </row>
    <row r="466" outlineLevel="2" spans="1:7">
      <c r="A466" s="539">
        <v>2060302</v>
      </c>
      <c r="B466" s="422" t="s">
        <v>479</v>
      </c>
      <c r="C466" s="518">
        <v>0</v>
      </c>
      <c r="D466" s="518">
        <v>0</v>
      </c>
      <c r="E466" s="518">
        <v>0</v>
      </c>
      <c r="F466" s="540">
        <v>0</v>
      </c>
      <c r="G466" s="540">
        <v>0</v>
      </c>
    </row>
    <row r="467" outlineLevel="2" spans="1:7">
      <c r="A467" s="539">
        <v>2060303</v>
      </c>
      <c r="B467" s="422" t="s">
        <v>480</v>
      </c>
      <c r="C467" s="518">
        <v>0</v>
      </c>
      <c r="D467" s="518">
        <v>0</v>
      </c>
      <c r="E467" s="518">
        <v>0</v>
      </c>
      <c r="F467" s="540">
        <v>0</v>
      </c>
      <c r="G467" s="540">
        <v>0</v>
      </c>
    </row>
    <row r="468" outlineLevel="2" spans="1:7">
      <c r="A468" s="539">
        <v>2060304</v>
      </c>
      <c r="B468" s="422" t="s">
        <v>481</v>
      </c>
      <c r="C468" s="518">
        <v>0</v>
      </c>
      <c r="D468" s="518">
        <v>0</v>
      </c>
      <c r="E468" s="518">
        <v>0</v>
      </c>
      <c r="F468" s="540">
        <v>0</v>
      </c>
      <c r="G468" s="540">
        <v>0</v>
      </c>
    </row>
    <row r="469" outlineLevel="2" spans="1:7">
      <c r="A469" s="539">
        <v>2060399</v>
      </c>
      <c r="B469" s="422" t="s">
        <v>482</v>
      </c>
      <c r="C469" s="518">
        <v>0</v>
      </c>
      <c r="D469" s="518">
        <v>0</v>
      </c>
      <c r="E469" s="518">
        <v>0</v>
      </c>
      <c r="F469" s="540">
        <v>0</v>
      </c>
      <c r="G469" s="540">
        <v>0</v>
      </c>
    </row>
    <row r="470" outlineLevel="1" spans="1:7">
      <c r="A470" s="538">
        <v>20604</v>
      </c>
      <c r="B470" s="513" t="s">
        <v>483</v>
      </c>
      <c r="C470" s="511">
        <v>2166.818</v>
      </c>
      <c r="D470" s="511">
        <v>1829</v>
      </c>
      <c r="E470" s="511">
        <v>2315</v>
      </c>
      <c r="F470" s="537">
        <v>1.06838691574465</v>
      </c>
      <c r="G470" s="537">
        <v>1.26571897211591</v>
      </c>
    </row>
    <row r="471" outlineLevel="2" spans="1:7">
      <c r="A471" s="539">
        <v>2060401</v>
      </c>
      <c r="B471" s="422" t="s">
        <v>470</v>
      </c>
      <c r="C471" s="518">
        <v>0</v>
      </c>
      <c r="D471" s="518">
        <v>0</v>
      </c>
      <c r="E471" s="518">
        <v>0</v>
      </c>
      <c r="F471" s="540">
        <v>0</v>
      </c>
      <c r="G471" s="540">
        <v>0</v>
      </c>
    </row>
    <row r="472" outlineLevel="2" spans="1:7">
      <c r="A472" s="539">
        <v>2060404</v>
      </c>
      <c r="B472" s="422" t="s">
        <v>484</v>
      </c>
      <c r="C472" s="518">
        <v>151.078</v>
      </c>
      <c r="D472" s="518">
        <v>705</v>
      </c>
      <c r="E472" s="518">
        <v>80</v>
      </c>
      <c r="F472" s="540">
        <v>0.529527793590066</v>
      </c>
      <c r="G472" s="540">
        <v>0.113475177304965</v>
      </c>
    </row>
    <row r="473" outlineLevel="2" spans="1:7">
      <c r="A473" s="539">
        <v>2060405</v>
      </c>
      <c r="B473" s="422" t="s">
        <v>485</v>
      </c>
      <c r="C473" s="518">
        <v>0</v>
      </c>
      <c r="D473" s="518">
        <v>0</v>
      </c>
      <c r="E473" s="518">
        <v>0</v>
      </c>
      <c r="F473" s="540">
        <v>0</v>
      </c>
      <c r="G473" s="540">
        <v>0</v>
      </c>
    </row>
    <row r="474" outlineLevel="2" spans="1:7">
      <c r="A474" s="539">
        <v>2060499</v>
      </c>
      <c r="B474" s="422" t="s">
        <v>486</v>
      </c>
      <c r="C474" s="518">
        <v>2015.74</v>
      </c>
      <c r="D474" s="518">
        <v>1124</v>
      </c>
      <c r="E474" s="518">
        <v>2235</v>
      </c>
      <c r="F474" s="540">
        <v>1.1087739490212</v>
      </c>
      <c r="G474" s="540">
        <v>1.98843416370107</v>
      </c>
    </row>
    <row r="475" outlineLevel="1" spans="1:7">
      <c r="A475" s="538">
        <v>20605</v>
      </c>
      <c r="B475" s="513" t="s">
        <v>487</v>
      </c>
      <c r="C475" s="511">
        <v>0</v>
      </c>
      <c r="D475" s="511">
        <v>0</v>
      </c>
      <c r="E475" s="511">
        <v>0</v>
      </c>
      <c r="F475" s="537">
        <v>0</v>
      </c>
      <c r="G475" s="537">
        <v>0</v>
      </c>
    </row>
    <row r="476" outlineLevel="2" spans="1:7">
      <c r="A476" s="539">
        <v>2060501</v>
      </c>
      <c r="B476" s="422" t="s">
        <v>470</v>
      </c>
      <c r="C476" s="518">
        <v>0</v>
      </c>
      <c r="D476" s="518">
        <v>0</v>
      </c>
      <c r="E476" s="518">
        <v>0</v>
      </c>
      <c r="F476" s="540">
        <v>0</v>
      </c>
      <c r="G476" s="540">
        <v>0</v>
      </c>
    </row>
    <row r="477" outlineLevel="2" spans="1:7">
      <c r="A477" s="539">
        <v>2060502</v>
      </c>
      <c r="B477" s="422" t="s">
        <v>488</v>
      </c>
      <c r="C477" s="518">
        <v>0</v>
      </c>
      <c r="D477" s="518">
        <v>0</v>
      </c>
      <c r="E477" s="518">
        <v>0</v>
      </c>
      <c r="F477" s="540">
        <v>0</v>
      </c>
      <c r="G477" s="540">
        <v>0</v>
      </c>
    </row>
    <row r="478" outlineLevel="2" spans="1:7">
      <c r="A478" s="539">
        <v>2060503</v>
      </c>
      <c r="B478" s="422" t="s">
        <v>489</v>
      </c>
      <c r="C478" s="518">
        <v>0</v>
      </c>
      <c r="D478" s="518">
        <v>0</v>
      </c>
      <c r="E478" s="518">
        <v>0</v>
      </c>
      <c r="F478" s="540">
        <v>0</v>
      </c>
      <c r="G478" s="540">
        <v>0</v>
      </c>
    </row>
    <row r="479" outlineLevel="2" spans="1:7">
      <c r="A479" s="539">
        <v>2060599</v>
      </c>
      <c r="B479" s="422" t="s">
        <v>490</v>
      </c>
      <c r="C479" s="518">
        <v>0</v>
      </c>
      <c r="D479" s="518">
        <v>0</v>
      </c>
      <c r="E479" s="518">
        <v>0</v>
      </c>
      <c r="F479" s="540">
        <v>0</v>
      </c>
      <c r="G479" s="540">
        <v>0</v>
      </c>
    </row>
    <row r="480" outlineLevel="1" spans="1:7">
      <c r="A480" s="538">
        <v>20606</v>
      </c>
      <c r="B480" s="513" t="s">
        <v>491</v>
      </c>
      <c r="C480" s="511">
        <v>236.193471</v>
      </c>
      <c r="D480" s="511">
        <v>229</v>
      </c>
      <c r="E480" s="511">
        <v>179.672802</v>
      </c>
      <c r="F480" s="537">
        <v>0.760701814657696</v>
      </c>
      <c r="G480" s="537">
        <v>0.784597388646288</v>
      </c>
    </row>
    <row r="481" outlineLevel="2" spans="1:7">
      <c r="A481" s="539">
        <v>2060601</v>
      </c>
      <c r="B481" s="422" t="s">
        <v>492</v>
      </c>
      <c r="C481" s="518">
        <v>178.193471</v>
      </c>
      <c r="D481" s="518">
        <v>171</v>
      </c>
      <c r="E481" s="518">
        <v>134.672802</v>
      </c>
      <c r="F481" s="540">
        <v>0.755767319892433</v>
      </c>
      <c r="G481" s="540">
        <v>0.787560245614035</v>
      </c>
    </row>
    <row r="482" outlineLevel="2" spans="1:7">
      <c r="A482" s="539">
        <v>2060602</v>
      </c>
      <c r="B482" s="422" t="s">
        <v>493</v>
      </c>
      <c r="C482" s="518">
        <v>55</v>
      </c>
      <c r="D482" s="518">
        <v>55</v>
      </c>
      <c r="E482" s="518">
        <v>45</v>
      </c>
      <c r="F482" s="540">
        <v>0.818181818181818</v>
      </c>
      <c r="G482" s="540">
        <v>0.818181818181818</v>
      </c>
    </row>
    <row r="483" outlineLevel="2" spans="1:7">
      <c r="A483" s="539">
        <v>2060603</v>
      </c>
      <c r="B483" s="422" t="s">
        <v>494</v>
      </c>
      <c r="C483" s="518">
        <v>0</v>
      </c>
      <c r="D483" s="518">
        <v>0</v>
      </c>
      <c r="E483" s="518">
        <v>0</v>
      </c>
      <c r="F483" s="540">
        <v>0</v>
      </c>
      <c r="G483" s="540">
        <v>0</v>
      </c>
    </row>
    <row r="484" outlineLevel="2" spans="1:7">
      <c r="A484" s="539">
        <v>2060699</v>
      </c>
      <c r="B484" s="422" t="s">
        <v>495</v>
      </c>
      <c r="C484" s="518">
        <v>3</v>
      </c>
      <c r="D484" s="518">
        <v>3</v>
      </c>
      <c r="E484" s="518">
        <v>0</v>
      </c>
      <c r="F484" s="540">
        <v>0</v>
      </c>
      <c r="G484" s="540">
        <v>0</v>
      </c>
    </row>
    <row r="485" outlineLevel="1" spans="1:7">
      <c r="A485" s="538">
        <v>20607</v>
      </c>
      <c r="B485" s="513" t="s">
        <v>496</v>
      </c>
      <c r="C485" s="511">
        <v>583.353258</v>
      </c>
      <c r="D485" s="511">
        <v>679</v>
      </c>
      <c r="E485" s="511">
        <v>4494.315848</v>
      </c>
      <c r="F485" s="537">
        <v>7.70427830198216</v>
      </c>
      <c r="G485" s="537">
        <v>6.61902186745214</v>
      </c>
    </row>
    <row r="486" outlineLevel="2" spans="1:7">
      <c r="A486" s="539">
        <v>2060701</v>
      </c>
      <c r="B486" s="422" t="s">
        <v>470</v>
      </c>
      <c r="C486" s="518">
        <v>226.878293</v>
      </c>
      <c r="D486" s="518">
        <v>236</v>
      </c>
      <c r="E486" s="518">
        <v>181.047412</v>
      </c>
      <c r="F486" s="540">
        <v>0.797993539205622</v>
      </c>
      <c r="G486" s="540">
        <v>0.767150050847458</v>
      </c>
    </row>
    <row r="487" outlineLevel="2" spans="1:7">
      <c r="A487" s="539">
        <v>2060702</v>
      </c>
      <c r="B487" s="422" t="s">
        <v>497</v>
      </c>
      <c r="C487" s="518">
        <v>132.5</v>
      </c>
      <c r="D487" s="518">
        <v>154</v>
      </c>
      <c r="E487" s="518">
        <v>126</v>
      </c>
      <c r="F487" s="540">
        <v>0.950943396226415</v>
      </c>
      <c r="G487" s="540">
        <v>0.818181818181818</v>
      </c>
    </row>
    <row r="488" outlineLevel="2" spans="1:7">
      <c r="A488" s="539">
        <v>2060703</v>
      </c>
      <c r="B488" s="422" t="s">
        <v>498</v>
      </c>
      <c r="C488" s="518">
        <v>0</v>
      </c>
      <c r="D488" s="518">
        <v>0</v>
      </c>
      <c r="E488" s="518">
        <v>0</v>
      </c>
      <c r="F488" s="540">
        <v>0</v>
      </c>
      <c r="G488" s="540">
        <v>0</v>
      </c>
    </row>
    <row r="489" outlineLevel="2" spans="1:7">
      <c r="A489" s="539">
        <v>2060704</v>
      </c>
      <c r="B489" s="422" t="s">
        <v>499</v>
      </c>
      <c r="C489" s="518">
        <v>0</v>
      </c>
      <c r="D489" s="518">
        <v>15</v>
      </c>
      <c r="E489" s="518">
        <v>0</v>
      </c>
      <c r="F489" s="540">
        <v>0</v>
      </c>
      <c r="G489" s="540">
        <v>0</v>
      </c>
    </row>
    <row r="490" outlineLevel="2" spans="1:7">
      <c r="A490" s="539">
        <v>2060705</v>
      </c>
      <c r="B490" s="422" t="s">
        <v>500</v>
      </c>
      <c r="C490" s="518">
        <v>223.974965</v>
      </c>
      <c r="D490" s="518">
        <v>229</v>
      </c>
      <c r="E490" s="518">
        <v>4167.268436</v>
      </c>
      <c r="F490" s="540">
        <v>18.6059564112444</v>
      </c>
      <c r="G490" s="540">
        <v>18.1976787598253</v>
      </c>
    </row>
    <row r="491" outlineLevel="2" spans="1:7">
      <c r="A491" s="539">
        <v>2060799</v>
      </c>
      <c r="B491" s="422" t="s">
        <v>501</v>
      </c>
      <c r="C491" s="518">
        <v>0</v>
      </c>
      <c r="D491" s="518">
        <v>45</v>
      </c>
      <c r="E491" s="518">
        <v>20</v>
      </c>
      <c r="F491" s="540">
        <v>0</v>
      </c>
      <c r="G491" s="540">
        <v>0.444444444444444</v>
      </c>
    </row>
    <row r="492" outlineLevel="1" spans="1:7">
      <c r="A492" s="538">
        <v>20608</v>
      </c>
      <c r="B492" s="513" t="s">
        <v>502</v>
      </c>
      <c r="C492" s="511">
        <v>0</v>
      </c>
      <c r="D492" s="511">
        <v>0</v>
      </c>
      <c r="E492" s="511">
        <v>0</v>
      </c>
      <c r="F492" s="537">
        <v>0</v>
      </c>
      <c r="G492" s="537">
        <v>0</v>
      </c>
    </row>
    <row r="493" outlineLevel="2" spans="1:7">
      <c r="A493" s="539">
        <v>2060801</v>
      </c>
      <c r="B493" s="422" t="s">
        <v>503</v>
      </c>
      <c r="C493" s="518">
        <v>0</v>
      </c>
      <c r="D493" s="518">
        <v>0</v>
      </c>
      <c r="E493" s="518">
        <v>0</v>
      </c>
      <c r="F493" s="540">
        <v>0</v>
      </c>
      <c r="G493" s="540">
        <v>0</v>
      </c>
    </row>
    <row r="494" outlineLevel="2" spans="1:7">
      <c r="A494" s="539">
        <v>2060802</v>
      </c>
      <c r="B494" s="422" t="s">
        <v>504</v>
      </c>
      <c r="C494" s="518">
        <v>0</v>
      </c>
      <c r="D494" s="518">
        <v>0</v>
      </c>
      <c r="E494" s="518">
        <v>0</v>
      </c>
      <c r="F494" s="540">
        <v>0</v>
      </c>
      <c r="G494" s="540">
        <v>0</v>
      </c>
    </row>
    <row r="495" outlineLevel="2" spans="1:7">
      <c r="A495" s="539">
        <v>2060899</v>
      </c>
      <c r="B495" s="422" t="s">
        <v>505</v>
      </c>
      <c r="C495" s="518">
        <v>0</v>
      </c>
      <c r="D495" s="518">
        <v>0</v>
      </c>
      <c r="E495" s="518">
        <v>0</v>
      </c>
      <c r="F495" s="540">
        <v>0</v>
      </c>
      <c r="G495" s="540">
        <v>0</v>
      </c>
    </row>
    <row r="496" outlineLevel="1" spans="1:7">
      <c r="A496" s="538">
        <v>20609</v>
      </c>
      <c r="B496" s="513" t="s">
        <v>506</v>
      </c>
      <c r="C496" s="511">
        <v>100</v>
      </c>
      <c r="D496" s="511">
        <v>1324</v>
      </c>
      <c r="E496" s="511">
        <v>735</v>
      </c>
      <c r="F496" s="537">
        <v>7.35</v>
      </c>
      <c r="G496" s="537">
        <v>0.555135951661631</v>
      </c>
    </row>
    <row r="497" outlineLevel="2" spans="1:7">
      <c r="A497" s="539">
        <v>2060901</v>
      </c>
      <c r="B497" s="422" t="s">
        <v>507</v>
      </c>
      <c r="C497" s="518">
        <v>0</v>
      </c>
      <c r="D497" s="518">
        <v>0</v>
      </c>
      <c r="E497" s="518">
        <v>0</v>
      </c>
      <c r="F497" s="540">
        <v>0</v>
      </c>
      <c r="G497" s="540">
        <v>0</v>
      </c>
    </row>
    <row r="498" outlineLevel="2" spans="1:7">
      <c r="A498" s="539">
        <v>2060902</v>
      </c>
      <c r="B498" s="422" t="s">
        <v>508</v>
      </c>
      <c r="C498" s="518">
        <v>100</v>
      </c>
      <c r="D498" s="518">
        <v>1324</v>
      </c>
      <c r="E498" s="518">
        <v>735</v>
      </c>
      <c r="F498" s="540">
        <v>7.35</v>
      </c>
      <c r="G498" s="540">
        <v>0.555135951661631</v>
      </c>
    </row>
    <row r="499" outlineLevel="2" spans="1:7">
      <c r="A499" s="539">
        <v>2060999</v>
      </c>
      <c r="B499" s="422" t="s">
        <v>509</v>
      </c>
      <c r="C499" s="518">
        <v>0</v>
      </c>
      <c r="D499" s="518">
        <v>0</v>
      </c>
      <c r="E499" s="518">
        <v>0</v>
      </c>
      <c r="F499" s="540">
        <v>0</v>
      </c>
      <c r="G499" s="540">
        <v>0</v>
      </c>
    </row>
    <row r="500" outlineLevel="1" spans="1:7">
      <c r="A500" s="538">
        <v>20699</v>
      </c>
      <c r="B500" s="513" t="s">
        <v>510</v>
      </c>
      <c r="C500" s="511">
        <v>31000</v>
      </c>
      <c r="D500" s="511">
        <v>47842</v>
      </c>
      <c r="E500" s="511">
        <v>49293</v>
      </c>
      <c r="F500" s="537">
        <v>1.59009677419355</v>
      </c>
      <c r="G500" s="537">
        <v>1.03032899962376</v>
      </c>
    </row>
    <row r="501" outlineLevel="2" spans="1:7">
      <c r="A501" s="539">
        <v>2069901</v>
      </c>
      <c r="B501" s="422" t="s">
        <v>511</v>
      </c>
      <c r="C501" s="518">
        <v>0</v>
      </c>
      <c r="D501" s="518">
        <v>340</v>
      </c>
      <c r="E501" s="518">
        <v>4293</v>
      </c>
      <c r="F501" s="540">
        <v>0</v>
      </c>
      <c r="G501" s="540">
        <v>12.6264705882353</v>
      </c>
    </row>
    <row r="502" outlineLevel="2" spans="1:7">
      <c r="A502" s="539">
        <v>2069902</v>
      </c>
      <c r="B502" s="422" t="s">
        <v>512</v>
      </c>
      <c r="C502" s="518">
        <v>0</v>
      </c>
      <c r="D502" s="518">
        <v>0</v>
      </c>
      <c r="E502" s="518">
        <v>0</v>
      </c>
      <c r="F502" s="540">
        <v>0</v>
      </c>
      <c r="G502" s="540">
        <v>0</v>
      </c>
    </row>
    <row r="503" outlineLevel="2" spans="1:7">
      <c r="A503" s="539">
        <v>2069903</v>
      </c>
      <c r="B503" s="422" t="s">
        <v>513</v>
      </c>
      <c r="C503" s="518">
        <v>0</v>
      </c>
      <c r="D503" s="518">
        <v>0</v>
      </c>
      <c r="E503" s="518">
        <v>0</v>
      </c>
      <c r="F503" s="540">
        <v>0</v>
      </c>
      <c r="G503" s="540">
        <v>0</v>
      </c>
    </row>
    <row r="504" outlineLevel="2" spans="1:7">
      <c r="A504" s="539">
        <v>2069999</v>
      </c>
      <c r="B504" s="422" t="s">
        <v>510</v>
      </c>
      <c r="C504" s="518">
        <v>31000</v>
      </c>
      <c r="D504" s="518">
        <v>47502</v>
      </c>
      <c r="E504" s="518">
        <v>45000</v>
      </c>
      <c r="F504" s="540">
        <v>1.45161290322581</v>
      </c>
      <c r="G504" s="540">
        <v>0.94732853353543</v>
      </c>
    </row>
    <row r="505" s="501" customFormat="1" spans="1:7">
      <c r="A505" s="535">
        <v>207</v>
      </c>
      <c r="B505" s="536" t="s">
        <v>514</v>
      </c>
      <c r="C505" s="511">
        <v>20288.984507</v>
      </c>
      <c r="D505" s="511">
        <v>21863</v>
      </c>
      <c r="E505" s="511">
        <v>26903.803359</v>
      </c>
      <c r="F505" s="537">
        <v>1.3260300607809</v>
      </c>
      <c r="G505" s="537">
        <v>1.2305632053698</v>
      </c>
    </row>
    <row r="506" outlineLevel="1" spans="1:7">
      <c r="A506" s="538">
        <v>20701</v>
      </c>
      <c r="B506" s="513" t="s">
        <v>515</v>
      </c>
      <c r="C506" s="511">
        <v>7756.629079</v>
      </c>
      <c r="D506" s="511">
        <v>9075</v>
      </c>
      <c r="E506" s="511">
        <v>14115.354849</v>
      </c>
      <c r="F506" s="537">
        <v>1.81977953376878</v>
      </c>
      <c r="G506" s="537">
        <v>1.55541100264463</v>
      </c>
    </row>
    <row r="507" outlineLevel="2" spans="1:7">
      <c r="A507" s="539">
        <v>2070101</v>
      </c>
      <c r="B507" s="422" t="s">
        <v>196</v>
      </c>
      <c r="C507" s="518">
        <v>1590.165651</v>
      </c>
      <c r="D507" s="518">
        <v>1520</v>
      </c>
      <c r="E507" s="518">
        <v>1646.156752</v>
      </c>
      <c r="F507" s="540">
        <v>1.03521086055707</v>
      </c>
      <c r="G507" s="540">
        <v>1.08299786315789</v>
      </c>
    </row>
    <row r="508" outlineLevel="2" spans="1:7">
      <c r="A508" s="539">
        <v>2070102</v>
      </c>
      <c r="B508" s="422" t="s">
        <v>197</v>
      </c>
      <c r="C508" s="518">
        <v>2109</v>
      </c>
      <c r="D508" s="518">
        <v>2226</v>
      </c>
      <c r="E508" s="518">
        <v>4023.338489</v>
      </c>
      <c r="F508" s="540">
        <v>1.90769961545756</v>
      </c>
      <c r="G508" s="540">
        <v>1.80742968957772</v>
      </c>
    </row>
    <row r="509" outlineLevel="2" spans="1:7">
      <c r="A509" s="539">
        <v>2070103</v>
      </c>
      <c r="B509" s="422" t="s">
        <v>198</v>
      </c>
      <c r="C509" s="518">
        <v>0</v>
      </c>
      <c r="D509" s="518">
        <v>0</v>
      </c>
      <c r="E509" s="518">
        <v>0</v>
      </c>
      <c r="F509" s="540">
        <v>0</v>
      </c>
      <c r="G509" s="540">
        <v>0</v>
      </c>
    </row>
    <row r="510" outlineLevel="2" spans="1:7">
      <c r="A510" s="539">
        <v>2070104</v>
      </c>
      <c r="B510" s="422" t="s">
        <v>516</v>
      </c>
      <c r="C510" s="518">
        <v>568.939456</v>
      </c>
      <c r="D510" s="518">
        <v>771</v>
      </c>
      <c r="E510" s="518">
        <v>1512.902415</v>
      </c>
      <c r="F510" s="540">
        <v>2.65916241006846</v>
      </c>
      <c r="G510" s="540">
        <v>1.96225994163424</v>
      </c>
    </row>
    <row r="511" outlineLevel="2" spans="1:7">
      <c r="A511" s="539">
        <v>2070105</v>
      </c>
      <c r="B511" s="422" t="s">
        <v>517</v>
      </c>
      <c r="C511" s="518">
        <v>100</v>
      </c>
      <c r="D511" s="518">
        <v>146</v>
      </c>
      <c r="E511" s="518">
        <v>162</v>
      </c>
      <c r="F511" s="540">
        <v>1.62</v>
      </c>
      <c r="G511" s="540">
        <v>1.10958904109589</v>
      </c>
    </row>
    <row r="512" outlineLevel="2" spans="1:7">
      <c r="A512" s="539">
        <v>2070106</v>
      </c>
      <c r="B512" s="422" t="s">
        <v>518</v>
      </c>
      <c r="C512" s="518">
        <v>0</v>
      </c>
      <c r="D512" s="518">
        <v>0</v>
      </c>
      <c r="E512" s="518">
        <v>0</v>
      </c>
      <c r="F512" s="540">
        <v>0</v>
      </c>
      <c r="G512" s="540">
        <v>0</v>
      </c>
    </row>
    <row r="513" outlineLevel="2" spans="1:7">
      <c r="A513" s="539">
        <v>2070107</v>
      </c>
      <c r="B513" s="422" t="s">
        <v>519</v>
      </c>
      <c r="C513" s="518">
        <v>580.134182</v>
      </c>
      <c r="D513" s="518">
        <v>580</v>
      </c>
      <c r="E513" s="518">
        <v>0</v>
      </c>
      <c r="F513" s="540">
        <v>0</v>
      </c>
      <c r="G513" s="540">
        <v>0</v>
      </c>
    </row>
    <row r="514" outlineLevel="2" spans="1:7">
      <c r="A514" s="539">
        <v>2070108</v>
      </c>
      <c r="B514" s="422" t="s">
        <v>520</v>
      </c>
      <c r="C514" s="518">
        <v>18</v>
      </c>
      <c r="D514" s="518">
        <v>52</v>
      </c>
      <c r="E514" s="518">
        <v>20</v>
      </c>
      <c r="F514" s="540">
        <v>1.11111111111111</v>
      </c>
      <c r="G514" s="540">
        <v>0.384615384615385</v>
      </c>
    </row>
    <row r="515" outlineLevel="2" spans="1:7">
      <c r="A515" s="539">
        <v>2070109</v>
      </c>
      <c r="B515" s="422" t="s">
        <v>521</v>
      </c>
      <c r="C515" s="518">
        <v>1446.712421</v>
      </c>
      <c r="D515" s="518">
        <v>1254</v>
      </c>
      <c r="E515" s="518">
        <v>1926.736284</v>
      </c>
      <c r="F515" s="540">
        <v>1.33180323610424</v>
      </c>
      <c r="G515" s="540">
        <v>1.53647231578947</v>
      </c>
    </row>
    <row r="516" outlineLevel="2" spans="1:7">
      <c r="A516" s="539">
        <v>2070110</v>
      </c>
      <c r="B516" s="422" t="s">
        <v>522</v>
      </c>
      <c r="C516" s="518">
        <v>0</v>
      </c>
      <c r="D516" s="518">
        <v>0</v>
      </c>
      <c r="E516" s="518">
        <v>0</v>
      </c>
      <c r="F516" s="540">
        <v>0</v>
      </c>
      <c r="G516" s="540">
        <v>0</v>
      </c>
    </row>
    <row r="517" outlineLevel="2" spans="1:7">
      <c r="A517" s="539">
        <v>2070111</v>
      </c>
      <c r="B517" s="422" t="s">
        <v>523</v>
      </c>
      <c r="C517" s="518">
        <v>77.677369</v>
      </c>
      <c r="D517" s="518">
        <v>341</v>
      </c>
      <c r="E517" s="518">
        <v>65.211322</v>
      </c>
      <c r="F517" s="540">
        <v>0.839515071629164</v>
      </c>
      <c r="G517" s="540">
        <v>0.191235548387097</v>
      </c>
    </row>
    <row r="518" outlineLevel="2" spans="1:7">
      <c r="A518" s="539">
        <v>2070112</v>
      </c>
      <c r="B518" s="422" t="s">
        <v>524</v>
      </c>
      <c r="C518" s="518">
        <v>0</v>
      </c>
      <c r="D518" s="518">
        <v>0</v>
      </c>
      <c r="E518" s="518">
        <v>312.729587</v>
      </c>
      <c r="F518" s="540">
        <v>0</v>
      </c>
      <c r="G518" s="540">
        <v>0</v>
      </c>
    </row>
    <row r="519" outlineLevel="2" spans="1:7">
      <c r="A519" s="539">
        <v>2070113</v>
      </c>
      <c r="B519" s="422" t="s">
        <v>525</v>
      </c>
      <c r="C519" s="518">
        <v>0</v>
      </c>
      <c r="D519" s="518">
        <v>0</v>
      </c>
      <c r="E519" s="518">
        <v>0</v>
      </c>
      <c r="F519" s="540">
        <v>0</v>
      </c>
      <c r="G519" s="540">
        <v>0</v>
      </c>
    </row>
    <row r="520" outlineLevel="2" spans="1:7">
      <c r="A520" s="539">
        <v>2070114</v>
      </c>
      <c r="B520" s="422" t="s">
        <v>526</v>
      </c>
      <c r="C520" s="518">
        <v>0</v>
      </c>
      <c r="D520" s="518">
        <v>0</v>
      </c>
      <c r="E520" s="518">
        <v>150</v>
      </c>
      <c r="F520" s="540">
        <v>0</v>
      </c>
      <c r="G520" s="540">
        <v>0</v>
      </c>
    </row>
    <row r="521" outlineLevel="2" spans="1:7">
      <c r="A521" s="539">
        <v>2070199</v>
      </c>
      <c r="B521" s="422" t="s">
        <v>527</v>
      </c>
      <c r="C521" s="518">
        <v>1266</v>
      </c>
      <c r="D521" s="518">
        <v>2185</v>
      </c>
      <c r="E521" s="518">
        <v>4296.28</v>
      </c>
      <c r="F521" s="540">
        <v>3.39358609794629</v>
      </c>
      <c r="G521" s="540">
        <v>1.96626086956522</v>
      </c>
    </row>
    <row r="522" outlineLevel="1" spans="1:7">
      <c r="A522" s="538">
        <v>20702</v>
      </c>
      <c r="B522" s="513" t="s">
        <v>528</v>
      </c>
      <c r="C522" s="511">
        <v>2438.196665</v>
      </c>
      <c r="D522" s="511">
        <v>1954</v>
      </c>
      <c r="E522" s="511">
        <v>3126.275661</v>
      </c>
      <c r="F522" s="537">
        <v>1.28220816059561</v>
      </c>
      <c r="G522" s="537">
        <v>1.59993636693961</v>
      </c>
    </row>
    <row r="523" outlineLevel="2" spans="1:7">
      <c r="A523" s="539">
        <v>2070201</v>
      </c>
      <c r="B523" s="422" t="s">
        <v>196</v>
      </c>
      <c r="C523" s="518">
        <v>0</v>
      </c>
      <c r="D523" s="518">
        <v>0</v>
      </c>
      <c r="E523" s="518">
        <v>0</v>
      </c>
      <c r="F523" s="540">
        <v>0</v>
      </c>
      <c r="G523" s="540">
        <v>0</v>
      </c>
    </row>
    <row r="524" outlineLevel="2" spans="1:7">
      <c r="A524" s="539">
        <v>2070202</v>
      </c>
      <c r="B524" s="422" t="s">
        <v>197</v>
      </c>
      <c r="C524" s="518">
        <v>0</v>
      </c>
      <c r="D524" s="518">
        <v>66</v>
      </c>
      <c r="E524" s="518">
        <v>0</v>
      </c>
      <c r="F524" s="540">
        <v>0</v>
      </c>
      <c r="G524" s="540">
        <v>0</v>
      </c>
    </row>
    <row r="525" outlineLevel="2" spans="1:7">
      <c r="A525" s="539">
        <v>2070203</v>
      </c>
      <c r="B525" s="422" t="s">
        <v>198</v>
      </c>
      <c r="C525" s="518">
        <v>0</v>
      </c>
      <c r="D525" s="518">
        <v>0</v>
      </c>
      <c r="E525" s="518">
        <v>0</v>
      </c>
      <c r="F525" s="540">
        <v>0</v>
      </c>
      <c r="G525" s="540">
        <v>0</v>
      </c>
    </row>
    <row r="526" outlineLevel="2" spans="1:7">
      <c r="A526" s="539">
        <v>2070204</v>
      </c>
      <c r="B526" s="422" t="s">
        <v>529</v>
      </c>
      <c r="C526" s="518">
        <v>321</v>
      </c>
      <c r="D526" s="518">
        <v>34</v>
      </c>
      <c r="E526" s="518">
        <v>16</v>
      </c>
      <c r="F526" s="540">
        <v>0.0498442367601246</v>
      </c>
      <c r="G526" s="540">
        <v>0.470588235294118</v>
      </c>
    </row>
    <row r="527" outlineLevel="2" spans="1:7">
      <c r="A527" s="539">
        <v>2070205</v>
      </c>
      <c r="B527" s="422" t="s">
        <v>530</v>
      </c>
      <c r="C527" s="518">
        <v>2111.196665</v>
      </c>
      <c r="D527" s="518">
        <v>1848</v>
      </c>
      <c r="E527" s="518">
        <v>3110.275661</v>
      </c>
      <c r="F527" s="540">
        <v>1.47322876762881</v>
      </c>
      <c r="G527" s="540">
        <v>1.68304960010823</v>
      </c>
    </row>
    <row r="528" outlineLevel="2" spans="1:7">
      <c r="A528" s="539">
        <v>2070206</v>
      </c>
      <c r="B528" s="422" t="s">
        <v>531</v>
      </c>
      <c r="C528" s="518">
        <v>0</v>
      </c>
      <c r="D528" s="518">
        <v>0</v>
      </c>
      <c r="E528" s="518">
        <v>0</v>
      </c>
      <c r="F528" s="540">
        <v>0</v>
      </c>
      <c r="G528" s="540">
        <v>0</v>
      </c>
    </row>
    <row r="529" outlineLevel="2" spans="1:7">
      <c r="A529" s="539">
        <v>2070299</v>
      </c>
      <c r="B529" s="422" t="s">
        <v>532</v>
      </c>
      <c r="C529" s="518">
        <v>6</v>
      </c>
      <c r="D529" s="518">
        <v>6</v>
      </c>
      <c r="E529" s="518">
        <v>0</v>
      </c>
      <c r="F529" s="540">
        <v>0</v>
      </c>
      <c r="G529" s="540">
        <v>0</v>
      </c>
    </row>
    <row r="530" outlineLevel="1" spans="1:7">
      <c r="A530" s="538">
        <v>20703</v>
      </c>
      <c r="B530" s="513" t="s">
        <v>533</v>
      </c>
      <c r="C530" s="511">
        <v>565.723076</v>
      </c>
      <c r="D530" s="511">
        <v>531</v>
      </c>
      <c r="E530" s="511">
        <v>697.945964</v>
      </c>
      <c r="F530" s="537">
        <v>1.23372369558423</v>
      </c>
      <c r="G530" s="537">
        <v>1.31439917890772</v>
      </c>
    </row>
    <row r="531" outlineLevel="2" spans="1:7">
      <c r="A531" s="539">
        <v>2070301</v>
      </c>
      <c r="B531" s="422" t="s">
        <v>196</v>
      </c>
      <c r="C531" s="518">
        <v>0</v>
      </c>
      <c r="D531" s="518">
        <v>0</v>
      </c>
      <c r="E531" s="518">
        <v>0</v>
      </c>
      <c r="F531" s="540">
        <v>0</v>
      </c>
      <c r="G531" s="540">
        <v>0</v>
      </c>
    </row>
    <row r="532" outlineLevel="2" spans="1:7">
      <c r="A532" s="539">
        <v>2070302</v>
      </c>
      <c r="B532" s="422" t="s">
        <v>197</v>
      </c>
      <c r="C532" s="518">
        <v>0</v>
      </c>
      <c r="D532" s="518">
        <v>0</v>
      </c>
      <c r="E532" s="518">
        <v>0</v>
      </c>
      <c r="F532" s="540">
        <v>0</v>
      </c>
      <c r="G532" s="540">
        <v>0</v>
      </c>
    </row>
    <row r="533" outlineLevel="2" spans="1:7">
      <c r="A533" s="539">
        <v>2070303</v>
      </c>
      <c r="B533" s="422" t="s">
        <v>198</v>
      </c>
      <c r="C533" s="518">
        <v>0</v>
      </c>
      <c r="D533" s="518">
        <v>0</v>
      </c>
      <c r="E533" s="518">
        <v>0</v>
      </c>
      <c r="F533" s="540">
        <v>0</v>
      </c>
      <c r="G533" s="540">
        <v>0</v>
      </c>
    </row>
    <row r="534" outlineLevel="2" spans="1:7">
      <c r="A534" s="539">
        <v>2070304</v>
      </c>
      <c r="B534" s="422" t="s">
        <v>534</v>
      </c>
      <c r="C534" s="518">
        <v>0</v>
      </c>
      <c r="D534" s="518">
        <v>0</v>
      </c>
      <c r="E534" s="518">
        <v>0</v>
      </c>
      <c r="F534" s="540">
        <v>0</v>
      </c>
      <c r="G534" s="540">
        <v>0</v>
      </c>
    </row>
    <row r="535" outlineLevel="2" spans="1:7">
      <c r="A535" s="539">
        <v>2070305</v>
      </c>
      <c r="B535" s="422" t="s">
        <v>535</v>
      </c>
      <c r="C535" s="518">
        <v>0</v>
      </c>
      <c r="D535" s="518">
        <v>0</v>
      </c>
      <c r="E535" s="518">
        <v>0</v>
      </c>
      <c r="F535" s="540">
        <v>0</v>
      </c>
      <c r="G535" s="540">
        <v>0</v>
      </c>
    </row>
    <row r="536" outlineLevel="2" spans="1:7">
      <c r="A536" s="539">
        <v>2070306</v>
      </c>
      <c r="B536" s="422" t="s">
        <v>536</v>
      </c>
      <c r="C536" s="518">
        <v>0</v>
      </c>
      <c r="D536" s="518">
        <v>0</v>
      </c>
      <c r="E536" s="518">
        <v>0</v>
      </c>
      <c r="F536" s="540">
        <v>0</v>
      </c>
      <c r="G536" s="540">
        <v>0</v>
      </c>
    </row>
    <row r="537" outlineLevel="2" spans="1:7">
      <c r="A537" s="539">
        <v>2070307</v>
      </c>
      <c r="B537" s="422" t="s">
        <v>537</v>
      </c>
      <c r="C537" s="518">
        <v>297.615228</v>
      </c>
      <c r="D537" s="518">
        <v>282</v>
      </c>
      <c r="E537" s="518">
        <v>376.843059</v>
      </c>
      <c r="F537" s="540">
        <v>1.26620892866409</v>
      </c>
      <c r="G537" s="540">
        <v>1.33632290425532</v>
      </c>
    </row>
    <row r="538" outlineLevel="2" spans="1:7">
      <c r="A538" s="539">
        <v>2070308</v>
      </c>
      <c r="B538" s="422" t="s">
        <v>538</v>
      </c>
      <c r="C538" s="518">
        <v>248.107848</v>
      </c>
      <c r="D538" s="518">
        <v>229</v>
      </c>
      <c r="E538" s="518">
        <v>321.102905</v>
      </c>
      <c r="F538" s="540">
        <v>1.2942069651904</v>
      </c>
      <c r="G538" s="540">
        <v>1.40219609170306</v>
      </c>
    </row>
    <row r="539" outlineLevel="2" spans="1:7">
      <c r="A539" s="539">
        <v>2070309</v>
      </c>
      <c r="B539" s="422" t="s">
        <v>539</v>
      </c>
      <c r="C539" s="518">
        <v>0</v>
      </c>
      <c r="D539" s="518">
        <v>0</v>
      </c>
      <c r="E539" s="518">
        <v>0</v>
      </c>
      <c r="F539" s="540">
        <v>0</v>
      </c>
      <c r="G539" s="540">
        <v>0</v>
      </c>
    </row>
    <row r="540" outlineLevel="2" spans="1:7">
      <c r="A540" s="539">
        <v>2070399</v>
      </c>
      <c r="B540" s="422" t="s">
        <v>540</v>
      </c>
      <c r="C540" s="518">
        <v>20</v>
      </c>
      <c r="D540" s="518">
        <v>20</v>
      </c>
      <c r="E540" s="518">
        <v>0</v>
      </c>
      <c r="F540" s="540">
        <v>0</v>
      </c>
      <c r="G540" s="540">
        <v>0</v>
      </c>
    </row>
    <row r="541" outlineLevel="1" spans="1:7">
      <c r="A541" s="538">
        <v>20706</v>
      </c>
      <c r="B541" s="513" t="s">
        <v>541</v>
      </c>
      <c r="C541" s="511">
        <v>5445.165687</v>
      </c>
      <c r="D541" s="511">
        <v>5121</v>
      </c>
      <c r="E541" s="511">
        <v>6096.226885</v>
      </c>
      <c r="F541" s="537">
        <v>1.11956682962915</v>
      </c>
      <c r="G541" s="537">
        <v>1.19043680628783</v>
      </c>
    </row>
    <row r="542" outlineLevel="2" spans="1:7">
      <c r="A542" s="539">
        <v>2070601</v>
      </c>
      <c r="B542" s="422" t="s">
        <v>196</v>
      </c>
      <c r="C542" s="518">
        <v>0</v>
      </c>
      <c r="D542" s="518">
        <v>0</v>
      </c>
      <c r="E542" s="518">
        <v>0</v>
      </c>
      <c r="F542" s="540">
        <v>0</v>
      </c>
      <c r="G542" s="540">
        <v>0</v>
      </c>
    </row>
    <row r="543" outlineLevel="2" spans="1:7">
      <c r="A543" s="539">
        <v>2070602</v>
      </c>
      <c r="B543" s="422" t="s">
        <v>197</v>
      </c>
      <c r="C543" s="518">
        <v>0</v>
      </c>
      <c r="D543" s="518">
        <v>0</v>
      </c>
      <c r="E543" s="518">
        <v>0</v>
      </c>
      <c r="F543" s="540">
        <v>0</v>
      </c>
      <c r="G543" s="540">
        <v>0</v>
      </c>
    </row>
    <row r="544" outlineLevel="2" spans="1:7">
      <c r="A544" s="539">
        <v>2070603</v>
      </c>
      <c r="B544" s="422" t="s">
        <v>198</v>
      </c>
      <c r="C544" s="518">
        <v>0</v>
      </c>
      <c r="D544" s="518">
        <v>0</v>
      </c>
      <c r="E544" s="518">
        <v>0</v>
      </c>
      <c r="F544" s="540">
        <v>0</v>
      </c>
      <c r="G544" s="540">
        <v>0</v>
      </c>
    </row>
    <row r="545" outlineLevel="2" spans="1:7">
      <c r="A545" s="539">
        <v>2070604</v>
      </c>
      <c r="B545" s="422" t="s">
        <v>542</v>
      </c>
      <c r="C545" s="518">
        <v>5433.165687</v>
      </c>
      <c r="D545" s="518">
        <v>5103</v>
      </c>
      <c r="E545" s="518">
        <v>6084.226885</v>
      </c>
      <c r="F545" s="540">
        <v>1.11983091175699</v>
      </c>
      <c r="G545" s="540">
        <v>1.19228432000784</v>
      </c>
    </row>
    <row r="546" outlineLevel="2" spans="1:7">
      <c r="A546" s="539">
        <v>2070605</v>
      </c>
      <c r="B546" s="422" t="s">
        <v>543</v>
      </c>
      <c r="C546" s="518">
        <v>0</v>
      </c>
      <c r="D546" s="518">
        <v>0</v>
      </c>
      <c r="E546" s="518">
        <v>0</v>
      </c>
      <c r="F546" s="540">
        <v>0</v>
      </c>
      <c r="G546" s="540">
        <v>0</v>
      </c>
    </row>
    <row r="547" outlineLevel="2" spans="1:7">
      <c r="A547" s="539">
        <v>2070606</v>
      </c>
      <c r="B547" s="422" t="s">
        <v>544</v>
      </c>
      <c r="C547" s="518">
        <v>0</v>
      </c>
      <c r="D547" s="518">
        <v>0</v>
      </c>
      <c r="E547" s="518">
        <v>0</v>
      </c>
      <c r="F547" s="540">
        <v>0</v>
      </c>
      <c r="G547" s="540">
        <v>0</v>
      </c>
    </row>
    <row r="548" outlineLevel="2" spans="1:7">
      <c r="A548" s="539">
        <v>2070607</v>
      </c>
      <c r="B548" s="422" t="s">
        <v>545</v>
      </c>
      <c r="C548" s="518">
        <v>0</v>
      </c>
      <c r="D548" s="518">
        <v>18</v>
      </c>
      <c r="E548" s="518">
        <v>0</v>
      </c>
      <c r="F548" s="540">
        <v>0</v>
      </c>
      <c r="G548" s="540">
        <v>0</v>
      </c>
    </row>
    <row r="549" outlineLevel="2" spans="1:7">
      <c r="A549" s="539">
        <v>2070699</v>
      </c>
      <c r="B549" s="422" t="s">
        <v>546</v>
      </c>
      <c r="C549" s="518">
        <v>12</v>
      </c>
      <c r="D549" s="518">
        <v>0</v>
      </c>
      <c r="E549" s="518">
        <v>12</v>
      </c>
      <c r="F549" s="540">
        <v>1</v>
      </c>
      <c r="G549" s="540">
        <v>0</v>
      </c>
    </row>
    <row r="550" outlineLevel="1" spans="1:7">
      <c r="A550" s="538">
        <v>20708</v>
      </c>
      <c r="B550" s="513" t="s">
        <v>547</v>
      </c>
      <c r="C550" s="511">
        <v>153</v>
      </c>
      <c r="D550" s="511">
        <v>97</v>
      </c>
      <c r="E550" s="511">
        <v>0</v>
      </c>
      <c r="F550" s="537">
        <v>0</v>
      </c>
      <c r="G550" s="537">
        <v>0</v>
      </c>
    </row>
    <row r="551" outlineLevel="2" spans="1:7">
      <c r="A551" s="539">
        <v>2070801</v>
      </c>
      <c r="B551" s="422" t="s">
        <v>196</v>
      </c>
      <c r="C551" s="518">
        <v>0</v>
      </c>
      <c r="D551" s="518">
        <v>0</v>
      </c>
      <c r="E551" s="518">
        <v>0</v>
      </c>
      <c r="F551" s="540">
        <v>0</v>
      </c>
      <c r="G551" s="540">
        <v>0</v>
      </c>
    </row>
    <row r="552" outlineLevel="2" spans="1:7">
      <c r="A552" s="539">
        <v>2070802</v>
      </c>
      <c r="B552" s="422" t="s">
        <v>197</v>
      </c>
      <c r="C552" s="518">
        <v>0</v>
      </c>
      <c r="D552" s="518">
        <v>0</v>
      </c>
      <c r="E552" s="518">
        <v>0</v>
      </c>
      <c r="F552" s="540">
        <v>0</v>
      </c>
      <c r="G552" s="540">
        <v>0</v>
      </c>
    </row>
    <row r="553" outlineLevel="2" spans="1:7">
      <c r="A553" s="539">
        <v>2070803</v>
      </c>
      <c r="B553" s="422" t="s">
        <v>198</v>
      </c>
      <c r="C553" s="518">
        <v>0</v>
      </c>
      <c r="D553" s="518">
        <v>0</v>
      </c>
      <c r="E553" s="518">
        <v>0</v>
      </c>
      <c r="F553" s="540">
        <v>0</v>
      </c>
      <c r="G553" s="540">
        <v>0</v>
      </c>
    </row>
    <row r="554" outlineLevel="2" spans="1:7">
      <c r="A554" s="539">
        <v>2070806</v>
      </c>
      <c r="B554" s="422" t="s">
        <v>548</v>
      </c>
      <c r="C554" s="518">
        <v>0</v>
      </c>
      <c r="D554" s="518">
        <v>0</v>
      </c>
      <c r="E554" s="518">
        <v>0</v>
      </c>
      <c r="F554" s="540">
        <v>0</v>
      </c>
      <c r="G554" s="540">
        <v>0</v>
      </c>
    </row>
    <row r="555" outlineLevel="2" spans="1:7">
      <c r="A555" s="539">
        <v>2070807</v>
      </c>
      <c r="B555" s="422" t="s">
        <v>549</v>
      </c>
      <c r="C555" s="518">
        <v>0</v>
      </c>
      <c r="D555" s="518">
        <v>0</v>
      </c>
      <c r="E555" s="518">
        <v>0</v>
      </c>
      <c r="F555" s="540">
        <v>0</v>
      </c>
      <c r="G555" s="540">
        <v>0</v>
      </c>
    </row>
    <row r="556" outlineLevel="2" spans="1:7">
      <c r="A556" s="539">
        <v>2070808</v>
      </c>
      <c r="B556" s="422" t="s">
        <v>550</v>
      </c>
      <c r="C556" s="518">
        <v>63</v>
      </c>
      <c r="D556" s="518">
        <v>82</v>
      </c>
      <c r="E556" s="518">
        <v>0</v>
      </c>
      <c r="F556" s="540">
        <v>0</v>
      </c>
      <c r="G556" s="540">
        <v>0</v>
      </c>
    </row>
    <row r="557" outlineLevel="2" spans="1:7">
      <c r="A557" s="539">
        <v>2070899</v>
      </c>
      <c r="B557" s="422" t="s">
        <v>551</v>
      </c>
      <c r="C557" s="518">
        <v>90</v>
      </c>
      <c r="D557" s="518">
        <v>15</v>
      </c>
      <c r="E557" s="518">
        <v>0</v>
      </c>
      <c r="F557" s="540">
        <v>0</v>
      </c>
      <c r="G557" s="540">
        <v>0</v>
      </c>
    </row>
    <row r="558" ht="27" outlineLevel="1" spans="1:7">
      <c r="A558" s="538">
        <v>20799</v>
      </c>
      <c r="B558" s="513" t="s">
        <v>552</v>
      </c>
      <c r="C558" s="511">
        <v>3930.27</v>
      </c>
      <c r="D558" s="511">
        <v>5085</v>
      </c>
      <c r="E558" s="511">
        <v>2868</v>
      </c>
      <c r="F558" s="537">
        <v>0.729720858872291</v>
      </c>
      <c r="G558" s="537">
        <v>0.56401179941003</v>
      </c>
    </row>
    <row r="559" outlineLevel="2" spans="1:7">
      <c r="A559" s="539">
        <v>2079902</v>
      </c>
      <c r="B559" s="422" t="s">
        <v>553</v>
      </c>
      <c r="C559" s="518">
        <v>1295.27</v>
      </c>
      <c r="D559" s="518">
        <v>1555</v>
      </c>
      <c r="E559" s="518">
        <v>188</v>
      </c>
      <c r="F559" s="540">
        <v>0.145143483598014</v>
      </c>
      <c r="G559" s="540">
        <v>0.120900321543408</v>
      </c>
    </row>
    <row r="560" outlineLevel="2" spans="1:7">
      <c r="A560" s="539">
        <v>2079903</v>
      </c>
      <c r="B560" s="422" t="s">
        <v>554</v>
      </c>
      <c r="C560" s="518">
        <v>0</v>
      </c>
      <c r="D560" s="518">
        <v>80</v>
      </c>
      <c r="E560" s="518">
        <v>0</v>
      </c>
      <c r="F560" s="540">
        <v>0</v>
      </c>
      <c r="G560" s="540">
        <v>0</v>
      </c>
    </row>
    <row r="561" ht="27" outlineLevel="2" spans="1:7">
      <c r="A561" s="539">
        <v>2079999</v>
      </c>
      <c r="B561" s="422" t="s">
        <v>552</v>
      </c>
      <c r="C561" s="518">
        <v>2635</v>
      </c>
      <c r="D561" s="518">
        <v>3450</v>
      </c>
      <c r="E561" s="518">
        <v>2680</v>
      </c>
      <c r="F561" s="540">
        <v>1.01707779886148</v>
      </c>
      <c r="G561" s="540">
        <v>0.776811594202899</v>
      </c>
    </row>
    <row r="562" s="501" customFormat="1" spans="1:7">
      <c r="A562" s="535">
        <v>208</v>
      </c>
      <c r="B562" s="536" t="s">
        <v>555</v>
      </c>
      <c r="C562" s="511">
        <v>162853.762209</v>
      </c>
      <c r="D562" s="511">
        <v>163827</v>
      </c>
      <c r="E562" s="511">
        <v>172349.645817</v>
      </c>
      <c r="F562" s="537">
        <v>1.05830926764721</v>
      </c>
      <c r="G562" s="537">
        <v>1.05202222965079</v>
      </c>
    </row>
    <row r="563" ht="27" outlineLevel="1" spans="1:7">
      <c r="A563" s="538">
        <v>20801</v>
      </c>
      <c r="B563" s="513" t="s">
        <v>556</v>
      </c>
      <c r="C563" s="511">
        <v>10238.929022</v>
      </c>
      <c r="D563" s="511">
        <v>9055</v>
      </c>
      <c r="E563" s="511">
        <v>10796.168282</v>
      </c>
      <c r="F563" s="537">
        <v>1.05442358852207</v>
      </c>
      <c r="G563" s="537">
        <v>1.19228804881281</v>
      </c>
    </row>
    <row r="564" outlineLevel="2" spans="1:7">
      <c r="A564" s="539">
        <v>2080101</v>
      </c>
      <c r="B564" s="422" t="s">
        <v>196</v>
      </c>
      <c r="C564" s="518">
        <v>4851.812177</v>
      </c>
      <c r="D564" s="518">
        <v>3143</v>
      </c>
      <c r="E564" s="518">
        <v>4244.949585</v>
      </c>
      <c r="F564" s="540">
        <v>0.874920427695691</v>
      </c>
      <c r="G564" s="540">
        <v>1.350604385937</v>
      </c>
    </row>
    <row r="565" outlineLevel="2" spans="1:7">
      <c r="A565" s="539">
        <v>2080102</v>
      </c>
      <c r="B565" s="422" t="s">
        <v>197</v>
      </c>
      <c r="C565" s="518">
        <v>1382</v>
      </c>
      <c r="D565" s="518">
        <v>1257</v>
      </c>
      <c r="E565" s="518">
        <v>1110.3396</v>
      </c>
      <c r="F565" s="540">
        <v>0.803429522431259</v>
      </c>
      <c r="G565" s="540">
        <v>0.883325059665871</v>
      </c>
    </row>
    <row r="566" outlineLevel="2" spans="1:7">
      <c r="A566" s="539">
        <v>2080103</v>
      </c>
      <c r="B566" s="422" t="s">
        <v>198</v>
      </c>
      <c r="C566" s="518">
        <v>0</v>
      </c>
      <c r="D566" s="518">
        <v>0</v>
      </c>
      <c r="E566" s="518">
        <v>0</v>
      </c>
      <c r="F566" s="540">
        <v>0</v>
      </c>
      <c r="G566" s="540">
        <v>0</v>
      </c>
    </row>
    <row r="567" outlineLevel="2" spans="1:7">
      <c r="A567" s="539">
        <v>2080104</v>
      </c>
      <c r="B567" s="422" t="s">
        <v>557</v>
      </c>
      <c r="C567" s="518">
        <v>657</v>
      </c>
      <c r="D567" s="518">
        <v>718</v>
      </c>
      <c r="E567" s="518">
        <v>657</v>
      </c>
      <c r="F567" s="540">
        <v>1</v>
      </c>
      <c r="G567" s="540">
        <v>0.915041782729805</v>
      </c>
    </row>
    <row r="568" outlineLevel="2" spans="1:7">
      <c r="A568" s="539">
        <v>2080105</v>
      </c>
      <c r="B568" s="422" t="s">
        <v>558</v>
      </c>
      <c r="C568" s="518">
        <v>313</v>
      </c>
      <c r="D568" s="518">
        <v>318</v>
      </c>
      <c r="E568" s="518">
        <v>300.3087</v>
      </c>
      <c r="F568" s="540">
        <v>0.959452715654952</v>
      </c>
      <c r="G568" s="540">
        <v>0.944366981132075</v>
      </c>
    </row>
    <row r="569" outlineLevel="2" spans="1:7">
      <c r="A569" s="539">
        <v>2080106</v>
      </c>
      <c r="B569" s="422" t="s">
        <v>559</v>
      </c>
      <c r="C569" s="518">
        <v>173</v>
      </c>
      <c r="D569" s="518">
        <v>152</v>
      </c>
      <c r="E569" s="518">
        <v>130</v>
      </c>
      <c r="F569" s="540">
        <v>0.751445086705202</v>
      </c>
      <c r="G569" s="540">
        <v>0.855263157894737</v>
      </c>
    </row>
    <row r="570" outlineLevel="2" spans="1:7">
      <c r="A570" s="539">
        <v>2080107</v>
      </c>
      <c r="B570" s="422" t="s">
        <v>560</v>
      </c>
      <c r="C570" s="518">
        <v>27</v>
      </c>
      <c r="D570" s="518">
        <v>38</v>
      </c>
      <c r="E570" s="518">
        <v>30</v>
      </c>
      <c r="F570" s="540">
        <v>1.11111111111111</v>
      </c>
      <c r="G570" s="540">
        <v>0.789473684210526</v>
      </c>
    </row>
    <row r="571" outlineLevel="2" spans="1:7">
      <c r="A571" s="539">
        <v>2080108</v>
      </c>
      <c r="B571" s="422" t="s">
        <v>237</v>
      </c>
      <c r="C571" s="518">
        <v>165.9</v>
      </c>
      <c r="D571" s="518">
        <v>166</v>
      </c>
      <c r="E571" s="518">
        <v>262.9</v>
      </c>
      <c r="F571" s="540">
        <v>1.58468957203134</v>
      </c>
      <c r="G571" s="540">
        <v>1.58373493975904</v>
      </c>
    </row>
    <row r="572" outlineLevel="2" spans="1:7">
      <c r="A572" s="539">
        <v>2080109</v>
      </c>
      <c r="B572" s="422" t="s">
        <v>561</v>
      </c>
      <c r="C572" s="518">
        <v>385.455903</v>
      </c>
      <c r="D572" s="518">
        <v>318</v>
      </c>
      <c r="E572" s="518">
        <v>238.1</v>
      </c>
      <c r="F572" s="540">
        <v>0.617710088616803</v>
      </c>
      <c r="G572" s="540">
        <v>0.74874213836478</v>
      </c>
    </row>
    <row r="573" outlineLevel="2" spans="1:7">
      <c r="A573" s="539">
        <v>2080110</v>
      </c>
      <c r="B573" s="422" t="s">
        <v>562</v>
      </c>
      <c r="C573" s="518">
        <v>80</v>
      </c>
      <c r="D573" s="518">
        <v>79</v>
      </c>
      <c r="E573" s="518">
        <v>105</v>
      </c>
      <c r="F573" s="540">
        <v>1.3125</v>
      </c>
      <c r="G573" s="540">
        <v>1.32911392405063</v>
      </c>
    </row>
    <row r="574" ht="27" outlineLevel="2" spans="1:7">
      <c r="A574" s="539">
        <v>2080111</v>
      </c>
      <c r="B574" s="422" t="s">
        <v>563</v>
      </c>
      <c r="C574" s="518">
        <v>0</v>
      </c>
      <c r="D574" s="518">
        <v>0</v>
      </c>
      <c r="E574" s="518">
        <v>0</v>
      </c>
      <c r="F574" s="540">
        <v>0</v>
      </c>
      <c r="G574" s="540">
        <v>0</v>
      </c>
    </row>
    <row r="575" outlineLevel="2" spans="1:7">
      <c r="A575" s="539">
        <v>2080112</v>
      </c>
      <c r="B575" s="422" t="s">
        <v>564</v>
      </c>
      <c r="C575" s="518">
        <v>30</v>
      </c>
      <c r="D575" s="518">
        <v>30</v>
      </c>
      <c r="E575" s="518">
        <v>330</v>
      </c>
      <c r="F575" s="540">
        <v>11</v>
      </c>
      <c r="G575" s="540">
        <v>11</v>
      </c>
    </row>
    <row r="576" outlineLevel="2" spans="1:7">
      <c r="A576" s="539">
        <v>2080113</v>
      </c>
      <c r="B576" s="422" t="s">
        <v>565</v>
      </c>
      <c r="C576" s="518">
        <v>0</v>
      </c>
      <c r="D576" s="518">
        <v>0</v>
      </c>
      <c r="E576" s="518">
        <v>0</v>
      </c>
      <c r="F576" s="540">
        <v>0</v>
      </c>
      <c r="G576" s="540">
        <v>0</v>
      </c>
    </row>
    <row r="577" outlineLevel="2" spans="1:7">
      <c r="A577" s="539">
        <v>2080114</v>
      </c>
      <c r="B577" s="422" t="s">
        <v>566</v>
      </c>
      <c r="C577" s="518">
        <v>0</v>
      </c>
      <c r="D577" s="518">
        <v>0</v>
      </c>
      <c r="E577" s="518">
        <v>0</v>
      </c>
      <c r="F577" s="540">
        <v>0</v>
      </c>
      <c r="G577" s="540">
        <v>0</v>
      </c>
    </row>
    <row r="578" outlineLevel="2" spans="1:7">
      <c r="A578" s="539">
        <v>2080115</v>
      </c>
      <c r="B578" s="422" t="s">
        <v>567</v>
      </c>
      <c r="C578" s="518">
        <v>0</v>
      </c>
      <c r="D578" s="518">
        <v>0</v>
      </c>
      <c r="E578" s="518">
        <v>0</v>
      </c>
      <c r="F578" s="540">
        <v>0</v>
      </c>
      <c r="G578" s="540">
        <v>0</v>
      </c>
    </row>
    <row r="579" outlineLevel="2" spans="1:7">
      <c r="A579" s="539">
        <v>2080116</v>
      </c>
      <c r="B579" s="422" t="s">
        <v>568</v>
      </c>
      <c r="C579" s="518">
        <v>587.54039</v>
      </c>
      <c r="D579" s="518">
        <v>587</v>
      </c>
      <c r="E579" s="518">
        <v>2026.04</v>
      </c>
      <c r="F579" s="540">
        <v>3.44834165358402</v>
      </c>
      <c r="G579" s="540">
        <v>3.45151618398637</v>
      </c>
    </row>
    <row r="580" outlineLevel="2" spans="1:7">
      <c r="A580" s="539">
        <v>2080150</v>
      </c>
      <c r="B580" s="422" t="s">
        <v>205</v>
      </c>
      <c r="C580" s="518">
        <v>603.320552</v>
      </c>
      <c r="D580" s="518">
        <v>583</v>
      </c>
      <c r="E580" s="518">
        <v>558.030397</v>
      </c>
      <c r="F580" s="540">
        <v>0.924931854467971</v>
      </c>
      <c r="G580" s="540">
        <v>0.957170492281304</v>
      </c>
    </row>
    <row r="581" ht="27" outlineLevel="2" spans="1:7">
      <c r="A581" s="539">
        <v>2080199</v>
      </c>
      <c r="B581" s="422" t="s">
        <v>569</v>
      </c>
      <c r="C581" s="518">
        <v>982.9</v>
      </c>
      <c r="D581" s="518">
        <v>1666</v>
      </c>
      <c r="E581" s="518">
        <v>803.5</v>
      </c>
      <c r="F581" s="540">
        <v>0.817478889001933</v>
      </c>
      <c r="G581" s="540">
        <v>0.482292917166867</v>
      </c>
    </row>
    <row r="582" outlineLevel="1" spans="1:7">
      <c r="A582" s="538">
        <v>20802</v>
      </c>
      <c r="B582" s="513" t="s">
        <v>570</v>
      </c>
      <c r="C582" s="511">
        <v>7697.091453</v>
      </c>
      <c r="D582" s="511">
        <v>5494</v>
      </c>
      <c r="E582" s="511">
        <v>5663.844588</v>
      </c>
      <c r="F582" s="537">
        <v>0.735842184360753</v>
      </c>
      <c r="G582" s="537">
        <v>1.03091455915544</v>
      </c>
    </row>
    <row r="583" outlineLevel="2" spans="1:7">
      <c r="A583" s="539">
        <v>2080201</v>
      </c>
      <c r="B583" s="422" t="s">
        <v>196</v>
      </c>
      <c r="C583" s="518">
        <v>1703.251805</v>
      </c>
      <c r="D583" s="518">
        <v>1497</v>
      </c>
      <c r="E583" s="518">
        <v>1661.026594</v>
      </c>
      <c r="F583" s="540">
        <v>0.975209061351912</v>
      </c>
      <c r="G583" s="540">
        <v>1.10957020307281</v>
      </c>
    </row>
    <row r="584" outlineLevel="2" spans="1:7">
      <c r="A584" s="539">
        <v>2080202</v>
      </c>
      <c r="B584" s="422" t="s">
        <v>197</v>
      </c>
      <c r="C584" s="518">
        <v>290</v>
      </c>
      <c r="D584" s="518">
        <v>1198</v>
      </c>
      <c r="E584" s="518">
        <v>1968.408</v>
      </c>
      <c r="F584" s="540">
        <v>6.78761379310345</v>
      </c>
      <c r="G584" s="540">
        <v>1.64307846410684</v>
      </c>
    </row>
    <row r="585" outlineLevel="2" spans="1:7">
      <c r="A585" s="539">
        <v>2080203</v>
      </c>
      <c r="B585" s="422" t="s">
        <v>198</v>
      </c>
      <c r="C585" s="518">
        <v>0</v>
      </c>
      <c r="D585" s="518">
        <v>0</v>
      </c>
      <c r="E585" s="518">
        <v>0</v>
      </c>
      <c r="F585" s="540">
        <v>0</v>
      </c>
      <c r="G585" s="540">
        <v>0</v>
      </c>
    </row>
    <row r="586" outlineLevel="2" spans="1:7">
      <c r="A586" s="539">
        <v>2080206</v>
      </c>
      <c r="B586" s="422" t="s">
        <v>571</v>
      </c>
      <c r="C586" s="518">
        <v>13.4</v>
      </c>
      <c r="D586" s="518">
        <v>139</v>
      </c>
      <c r="E586" s="518">
        <v>77.5</v>
      </c>
      <c r="F586" s="540">
        <v>5.78358208955224</v>
      </c>
      <c r="G586" s="540">
        <v>0.557553956834532</v>
      </c>
    </row>
    <row r="587" outlineLevel="2" spans="1:7">
      <c r="A587" s="539">
        <v>2080207</v>
      </c>
      <c r="B587" s="422" t="s">
        <v>572</v>
      </c>
      <c r="C587" s="518">
        <v>9</v>
      </c>
      <c r="D587" s="518">
        <v>18</v>
      </c>
      <c r="E587" s="518">
        <v>35.05</v>
      </c>
      <c r="F587" s="540">
        <v>3.89444444444444</v>
      </c>
      <c r="G587" s="540">
        <v>1.94722222222222</v>
      </c>
    </row>
    <row r="588" outlineLevel="2" spans="1:7">
      <c r="A588" s="539">
        <v>2080208</v>
      </c>
      <c r="B588" s="422" t="s">
        <v>573</v>
      </c>
      <c r="C588" s="518">
        <v>1364.5</v>
      </c>
      <c r="D588" s="518">
        <v>808</v>
      </c>
      <c r="E588" s="518">
        <v>688</v>
      </c>
      <c r="F588" s="540">
        <v>0.504213997801392</v>
      </c>
      <c r="G588" s="540">
        <v>0.851485148514851</v>
      </c>
    </row>
    <row r="589" outlineLevel="2" spans="1:7">
      <c r="A589" s="539">
        <v>2080299</v>
      </c>
      <c r="B589" s="422" t="s">
        <v>574</v>
      </c>
      <c r="C589" s="518">
        <v>4316.939648</v>
      </c>
      <c r="D589" s="518">
        <v>1834</v>
      </c>
      <c r="E589" s="518">
        <v>1233.859994</v>
      </c>
      <c r="F589" s="540">
        <v>0.285818217211268</v>
      </c>
      <c r="G589" s="540">
        <v>0.672769898582334</v>
      </c>
    </row>
    <row r="590" outlineLevel="1" spans="1:7">
      <c r="A590" s="538">
        <v>20804</v>
      </c>
      <c r="B590" s="513" t="s">
        <v>575</v>
      </c>
      <c r="C590" s="511">
        <v>0</v>
      </c>
      <c r="D590" s="511">
        <v>0</v>
      </c>
      <c r="E590" s="511">
        <v>0</v>
      </c>
      <c r="F590" s="537">
        <v>0</v>
      </c>
      <c r="G590" s="537">
        <v>0</v>
      </c>
    </row>
    <row r="591" outlineLevel="2" spans="1:7">
      <c r="A591" s="539">
        <v>2080402</v>
      </c>
      <c r="B591" s="422" t="s">
        <v>576</v>
      </c>
      <c r="C591" s="518">
        <v>0</v>
      </c>
      <c r="D591" s="518">
        <v>0</v>
      </c>
      <c r="E591" s="518">
        <v>0</v>
      </c>
      <c r="F591" s="540">
        <v>0</v>
      </c>
      <c r="G591" s="540">
        <v>0</v>
      </c>
    </row>
    <row r="592" outlineLevel="1" spans="1:7">
      <c r="A592" s="538">
        <v>20805</v>
      </c>
      <c r="B592" s="513" t="s">
        <v>577</v>
      </c>
      <c r="C592" s="511">
        <v>41251.421196</v>
      </c>
      <c r="D592" s="511">
        <v>49589</v>
      </c>
      <c r="E592" s="511">
        <v>67081.737756</v>
      </c>
      <c r="F592" s="537">
        <v>1.62616791885232</v>
      </c>
      <c r="G592" s="537">
        <v>1.35275439625723</v>
      </c>
    </row>
    <row r="593" outlineLevel="2" spans="1:7">
      <c r="A593" s="539">
        <v>2080501</v>
      </c>
      <c r="B593" s="422" t="s">
        <v>578</v>
      </c>
      <c r="C593" s="518">
        <v>8883.952722</v>
      </c>
      <c r="D593" s="518">
        <v>9554</v>
      </c>
      <c r="E593" s="518">
        <v>8515.616604</v>
      </c>
      <c r="F593" s="540">
        <v>0.958539162743644</v>
      </c>
      <c r="G593" s="540">
        <v>0.891314277161398</v>
      </c>
    </row>
    <row r="594" outlineLevel="2" spans="1:7">
      <c r="A594" s="539">
        <v>2080502</v>
      </c>
      <c r="B594" s="422" t="s">
        <v>579</v>
      </c>
      <c r="C594" s="518">
        <v>3337.882096</v>
      </c>
      <c r="D594" s="518">
        <v>2873</v>
      </c>
      <c r="E594" s="518">
        <v>4869.538914</v>
      </c>
      <c r="F594" s="540">
        <v>1.45887085701304</v>
      </c>
      <c r="G594" s="540">
        <v>1.69493174869474</v>
      </c>
    </row>
    <row r="595" outlineLevel="2" spans="1:7">
      <c r="A595" s="539">
        <v>2080503</v>
      </c>
      <c r="B595" s="422" t="s">
        <v>580</v>
      </c>
      <c r="C595" s="518">
        <v>0</v>
      </c>
      <c r="D595" s="518">
        <v>0</v>
      </c>
      <c r="E595" s="518">
        <v>0</v>
      </c>
      <c r="F595" s="540">
        <v>0</v>
      </c>
      <c r="G595" s="540">
        <v>0</v>
      </c>
    </row>
    <row r="596" ht="27" outlineLevel="2" spans="1:7">
      <c r="A596" s="539">
        <v>2080505</v>
      </c>
      <c r="B596" s="422" t="s">
        <v>581</v>
      </c>
      <c r="C596" s="518">
        <v>11420.186378</v>
      </c>
      <c r="D596" s="518">
        <v>10252</v>
      </c>
      <c r="E596" s="518">
        <v>15212.502907</v>
      </c>
      <c r="F596" s="540">
        <v>1.33207133434403</v>
      </c>
      <c r="G596" s="540">
        <v>1.48385709198205</v>
      </c>
    </row>
    <row r="597" ht="27" outlineLevel="2" spans="1:7">
      <c r="A597" s="539">
        <v>2080506</v>
      </c>
      <c r="B597" s="422" t="s">
        <v>582</v>
      </c>
      <c r="C597" s="518">
        <v>874</v>
      </c>
      <c r="D597" s="518">
        <v>838</v>
      </c>
      <c r="E597" s="518">
        <v>1094</v>
      </c>
      <c r="F597" s="540">
        <v>1.25171624713959</v>
      </c>
      <c r="G597" s="540">
        <v>1.3054892601432</v>
      </c>
    </row>
    <row r="598" ht="27" outlineLevel="2" spans="1:7">
      <c r="A598" s="539">
        <v>2080507</v>
      </c>
      <c r="B598" s="422" t="s">
        <v>583</v>
      </c>
      <c r="C598" s="518">
        <v>16729</v>
      </c>
      <c r="D598" s="518">
        <v>25160</v>
      </c>
      <c r="E598" s="518">
        <v>36432</v>
      </c>
      <c r="F598" s="540">
        <v>2.17777512104728</v>
      </c>
      <c r="G598" s="540">
        <v>1.44801271860095</v>
      </c>
    </row>
    <row r="599" ht="27" outlineLevel="2" spans="1:7">
      <c r="A599" s="539">
        <v>2080508</v>
      </c>
      <c r="B599" s="422" t="s">
        <v>584</v>
      </c>
      <c r="C599" s="518">
        <v>0</v>
      </c>
      <c r="D599" s="518">
        <v>907</v>
      </c>
      <c r="E599" s="518">
        <v>937.885859</v>
      </c>
      <c r="F599" s="540">
        <v>0</v>
      </c>
      <c r="G599" s="540">
        <v>1.0340527662624</v>
      </c>
    </row>
    <row r="600" ht="27" outlineLevel="2" spans="1:7">
      <c r="A600" s="539">
        <v>2080599</v>
      </c>
      <c r="B600" s="422" t="s">
        <v>585</v>
      </c>
      <c r="C600" s="518">
        <v>6.4</v>
      </c>
      <c r="D600" s="518">
        <v>5</v>
      </c>
      <c r="E600" s="518">
        <v>20.193472</v>
      </c>
      <c r="F600" s="540">
        <v>3.15523</v>
      </c>
      <c r="G600" s="540">
        <v>4.0386944</v>
      </c>
    </row>
    <row r="601" outlineLevel="1" spans="1:7">
      <c r="A601" s="538">
        <v>20806</v>
      </c>
      <c r="B601" s="513" t="s">
        <v>586</v>
      </c>
      <c r="C601" s="511">
        <v>78.415492</v>
      </c>
      <c r="D601" s="511">
        <v>78</v>
      </c>
      <c r="E601" s="511">
        <v>380.007</v>
      </c>
      <c r="F601" s="537">
        <v>4.84607046781011</v>
      </c>
      <c r="G601" s="537">
        <v>4.87188461538462</v>
      </c>
    </row>
    <row r="602" outlineLevel="2" spans="1:7">
      <c r="A602" s="539">
        <v>2080601</v>
      </c>
      <c r="B602" s="422" t="s">
        <v>587</v>
      </c>
      <c r="C602" s="518">
        <v>78.415492</v>
      </c>
      <c r="D602" s="518">
        <v>78</v>
      </c>
      <c r="E602" s="518">
        <v>330.007</v>
      </c>
      <c r="F602" s="540">
        <v>4.20844136258177</v>
      </c>
      <c r="G602" s="540">
        <v>4.23085897435897</v>
      </c>
    </row>
    <row r="603" outlineLevel="2" spans="1:7">
      <c r="A603" s="539">
        <v>2080602</v>
      </c>
      <c r="B603" s="422" t="s">
        <v>588</v>
      </c>
      <c r="C603" s="518">
        <v>0</v>
      </c>
      <c r="D603" s="518">
        <v>0</v>
      </c>
      <c r="E603" s="518">
        <v>0</v>
      </c>
      <c r="F603" s="540">
        <v>0</v>
      </c>
      <c r="G603" s="540">
        <v>0</v>
      </c>
    </row>
    <row r="604" outlineLevel="2" spans="1:7">
      <c r="A604" s="539">
        <v>2080699</v>
      </c>
      <c r="B604" s="422" t="s">
        <v>589</v>
      </c>
      <c r="C604" s="518">
        <v>0</v>
      </c>
      <c r="D604" s="518">
        <v>0</v>
      </c>
      <c r="E604" s="518">
        <v>50</v>
      </c>
      <c r="F604" s="540">
        <v>0</v>
      </c>
      <c r="G604" s="540">
        <v>0</v>
      </c>
    </row>
    <row r="605" outlineLevel="1" spans="1:7">
      <c r="A605" s="538">
        <v>20807</v>
      </c>
      <c r="B605" s="513" t="s">
        <v>590</v>
      </c>
      <c r="C605" s="511">
        <v>5857.283609</v>
      </c>
      <c r="D605" s="511">
        <v>7690</v>
      </c>
      <c r="E605" s="511">
        <v>7023.29098</v>
      </c>
      <c r="F605" s="537">
        <v>1.19906964539132</v>
      </c>
      <c r="G605" s="537">
        <v>0.913301817945384</v>
      </c>
    </row>
    <row r="606" outlineLevel="2" spans="1:7">
      <c r="A606" s="539">
        <v>2080701</v>
      </c>
      <c r="B606" s="422" t="s">
        <v>591</v>
      </c>
      <c r="C606" s="518">
        <v>1003.28534</v>
      </c>
      <c r="D606" s="518">
        <v>865</v>
      </c>
      <c r="E606" s="518">
        <v>2067</v>
      </c>
      <c r="F606" s="540">
        <v>2.0602314392434</v>
      </c>
      <c r="G606" s="540">
        <v>2.38959537572254</v>
      </c>
    </row>
    <row r="607" outlineLevel="2" spans="1:7">
      <c r="A607" s="539">
        <v>2080702</v>
      </c>
      <c r="B607" s="422" t="s">
        <v>592</v>
      </c>
      <c r="C607" s="518">
        <v>723.974096</v>
      </c>
      <c r="D607" s="518">
        <v>823</v>
      </c>
      <c r="E607" s="518">
        <v>801.29098</v>
      </c>
      <c r="F607" s="540">
        <v>1.10679509726547</v>
      </c>
      <c r="G607" s="540">
        <v>0.973622089914945</v>
      </c>
    </row>
    <row r="608" outlineLevel="2" spans="1:7">
      <c r="A608" s="539">
        <v>2080704</v>
      </c>
      <c r="B608" s="422" t="s">
        <v>593</v>
      </c>
      <c r="C608" s="518">
        <v>283.97022</v>
      </c>
      <c r="D608" s="518">
        <v>2714</v>
      </c>
      <c r="E608" s="518">
        <v>1989</v>
      </c>
      <c r="F608" s="540">
        <v>7.00425558708234</v>
      </c>
      <c r="G608" s="540">
        <v>0.732866617538688</v>
      </c>
    </row>
    <row r="609" outlineLevel="2" spans="1:7">
      <c r="A609" s="539">
        <v>2080705</v>
      </c>
      <c r="B609" s="422" t="s">
        <v>594</v>
      </c>
      <c r="C609" s="518">
        <v>783.053953</v>
      </c>
      <c r="D609" s="518">
        <v>1380</v>
      </c>
      <c r="E609" s="518">
        <v>1024</v>
      </c>
      <c r="F609" s="540">
        <v>1.30770044142795</v>
      </c>
      <c r="G609" s="540">
        <v>0.742028985507246</v>
      </c>
    </row>
    <row r="610" outlineLevel="2" spans="1:7">
      <c r="A610" s="539">
        <v>2080709</v>
      </c>
      <c r="B610" s="422" t="s">
        <v>595</v>
      </c>
      <c r="C610" s="518">
        <v>0</v>
      </c>
      <c r="D610" s="518">
        <v>0</v>
      </c>
      <c r="E610" s="518">
        <v>0</v>
      </c>
      <c r="F610" s="540">
        <v>0</v>
      </c>
      <c r="G610" s="540">
        <v>0</v>
      </c>
    </row>
    <row r="611" outlineLevel="2" spans="1:7">
      <c r="A611" s="539">
        <v>2080711</v>
      </c>
      <c r="B611" s="422" t="s">
        <v>596</v>
      </c>
      <c r="C611" s="518">
        <v>0</v>
      </c>
      <c r="D611" s="518">
        <v>4</v>
      </c>
      <c r="E611" s="518">
        <v>0</v>
      </c>
      <c r="F611" s="540">
        <v>0</v>
      </c>
      <c r="G611" s="540">
        <v>0</v>
      </c>
    </row>
    <row r="612" outlineLevel="2" spans="1:7">
      <c r="A612" s="539">
        <v>2080712</v>
      </c>
      <c r="B612" s="422" t="s">
        <v>597</v>
      </c>
      <c r="C612" s="518">
        <v>0</v>
      </c>
      <c r="D612" s="518">
        <v>0</v>
      </c>
      <c r="E612" s="518">
        <v>0</v>
      </c>
      <c r="F612" s="540">
        <v>0</v>
      </c>
      <c r="G612" s="540">
        <v>0</v>
      </c>
    </row>
    <row r="613" outlineLevel="2" spans="1:7">
      <c r="A613" s="539">
        <v>2080713</v>
      </c>
      <c r="B613" s="422" t="s">
        <v>598</v>
      </c>
      <c r="C613" s="518">
        <v>70</v>
      </c>
      <c r="D613" s="518">
        <v>40</v>
      </c>
      <c r="E613" s="518">
        <v>30</v>
      </c>
      <c r="F613" s="540">
        <v>0.428571428571429</v>
      </c>
      <c r="G613" s="540">
        <v>0.75</v>
      </c>
    </row>
    <row r="614" outlineLevel="2" spans="1:7">
      <c r="A614" s="539">
        <v>2080799</v>
      </c>
      <c r="B614" s="422" t="s">
        <v>599</v>
      </c>
      <c r="C614" s="518">
        <v>2993</v>
      </c>
      <c r="D614" s="518">
        <v>1864</v>
      </c>
      <c r="E614" s="518">
        <v>1112</v>
      </c>
      <c r="F614" s="540">
        <v>0.371533578349482</v>
      </c>
      <c r="G614" s="540">
        <v>0.59656652360515</v>
      </c>
    </row>
    <row r="615" outlineLevel="1" spans="1:7">
      <c r="A615" s="538">
        <v>20808</v>
      </c>
      <c r="B615" s="513" t="s">
        <v>600</v>
      </c>
      <c r="C615" s="511">
        <v>11483.327386</v>
      </c>
      <c r="D615" s="511">
        <v>11836</v>
      </c>
      <c r="E615" s="511">
        <v>10971.5756</v>
      </c>
      <c r="F615" s="537">
        <v>0.955435235032669</v>
      </c>
      <c r="G615" s="537">
        <v>0.926966508955728</v>
      </c>
    </row>
    <row r="616" outlineLevel="2" spans="1:7">
      <c r="A616" s="539">
        <v>2080801</v>
      </c>
      <c r="B616" s="422" t="s">
        <v>601</v>
      </c>
      <c r="C616" s="518">
        <v>60</v>
      </c>
      <c r="D616" s="518">
        <v>25</v>
      </c>
      <c r="E616" s="518">
        <v>69</v>
      </c>
      <c r="F616" s="540">
        <v>1.15</v>
      </c>
      <c r="G616" s="540">
        <v>2.76</v>
      </c>
    </row>
    <row r="617" outlineLevel="2" spans="1:7">
      <c r="A617" s="539">
        <v>2080802</v>
      </c>
      <c r="B617" s="422" t="s">
        <v>602</v>
      </c>
      <c r="C617" s="518">
        <v>878</v>
      </c>
      <c r="D617" s="518">
        <v>237</v>
      </c>
      <c r="E617" s="518">
        <v>971</v>
      </c>
      <c r="F617" s="540">
        <v>1.10592255125285</v>
      </c>
      <c r="G617" s="540">
        <v>4.09704641350211</v>
      </c>
    </row>
    <row r="618" ht="27" outlineLevel="2" spans="1:7">
      <c r="A618" s="539">
        <v>2080803</v>
      </c>
      <c r="B618" s="422" t="s">
        <v>603</v>
      </c>
      <c r="C618" s="518">
        <v>2378</v>
      </c>
      <c r="D618" s="518">
        <v>1974</v>
      </c>
      <c r="E618" s="518">
        <v>2106.424</v>
      </c>
      <c r="F618" s="540">
        <v>0.885796467619849</v>
      </c>
      <c r="G618" s="540">
        <v>1.06708409321175</v>
      </c>
    </row>
    <row r="619" outlineLevel="2" spans="1:7">
      <c r="A619" s="539">
        <v>2080805</v>
      </c>
      <c r="B619" s="422" t="s">
        <v>604</v>
      </c>
      <c r="C619" s="518">
        <v>1285.595275</v>
      </c>
      <c r="D619" s="518">
        <v>2097</v>
      </c>
      <c r="E619" s="518">
        <v>1808</v>
      </c>
      <c r="F619" s="540">
        <v>1.40635239966948</v>
      </c>
      <c r="G619" s="540">
        <v>0.862184072484502</v>
      </c>
    </row>
    <row r="620" ht="27" outlineLevel="2" spans="1:7">
      <c r="A620" s="539">
        <v>2080806</v>
      </c>
      <c r="B620" s="422" t="s">
        <v>605</v>
      </c>
      <c r="C620" s="518">
        <v>295</v>
      </c>
      <c r="D620" s="518">
        <v>136</v>
      </c>
      <c r="E620" s="518">
        <v>392</v>
      </c>
      <c r="F620" s="540">
        <v>1.32881355932203</v>
      </c>
      <c r="G620" s="540">
        <v>2.88235294117647</v>
      </c>
    </row>
    <row r="621" outlineLevel="2" spans="1:7">
      <c r="A621" s="539">
        <v>2080807</v>
      </c>
      <c r="B621" s="422" t="s">
        <v>606</v>
      </c>
      <c r="C621" s="518">
        <v>313.966111</v>
      </c>
      <c r="D621" s="518">
        <v>281</v>
      </c>
      <c r="E621" s="518">
        <v>0</v>
      </c>
      <c r="F621" s="540">
        <v>0</v>
      </c>
      <c r="G621" s="540">
        <v>0</v>
      </c>
    </row>
    <row r="622" outlineLevel="2" spans="1:7">
      <c r="A622" s="539">
        <v>2080808</v>
      </c>
      <c r="B622" s="422" t="s">
        <v>607</v>
      </c>
      <c r="C622" s="518">
        <v>143.794</v>
      </c>
      <c r="D622" s="518">
        <v>104</v>
      </c>
      <c r="E622" s="518">
        <v>633</v>
      </c>
      <c r="F622" s="540">
        <v>4.40213082604281</v>
      </c>
      <c r="G622" s="540">
        <v>6.08653846153846</v>
      </c>
    </row>
    <row r="623" outlineLevel="2" spans="1:7">
      <c r="A623" s="539">
        <v>2080899</v>
      </c>
      <c r="B623" s="422" t="s">
        <v>608</v>
      </c>
      <c r="C623" s="518">
        <v>6128.972</v>
      </c>
      <c r="D623" s="518">
        <v>6982</v>
      </c>
      <c r="E623" s="518">
        <v>4992.1516</v>
      </c>
      <c r="F623" s="540">
        <v>0.814516953250888</v>
      </c>
      <c r="G623" s="540">
        <v>0.715003093669436</v>
      </c>
    </row>
    <row r="624" outlineLevel="1" spans="1:7">
      <c r="A624" s="538">
        <v>20809</v>
      </c>
      <c r="B624" s="513" t="s">
        <v>609</v>
      </c>
      <c r="C624" s="511">
        <v>1644.855676</v>
      </c>
      <c r="D624" s="511">
        <v>1465</v>
      </c>
      <c r="E624" s="511">
        <v>1860.482689</v>
      </c>
      <c r="F624" s="537">
        <v>1.13109175239275</v>
      </c>
      <c r="G624" s="537">
        <v>1.26995405392491</v>
      </c>
    </row>
    <row r="625" outlineLevel="2" spans="1:7">
      <c r="A625" s="539">
        <v>2080901</v>
      </c>
      <c r="B625" s="422" t="s">
        <v>610</v>
      </c>
      <c r="C625" s="518">
        <v>511.7</v>
      </c>
      <c r="D625" s="518">
        <v>548</v>
      </c>
      <c r="E625" s="518">
        <v>833</v>
      </c>
      <c r="F625" s="540">
        <v>1.62790697674419</v>
      </c>
      <c r="G625" s="540">
        <v>1.52007299270073</v>
      </c>
    </row>
    <row r="626" ht="27" outlineLevel="2" spans="1:7">
      <c r="A626" s="539">
        <v>2080902</v>
      </c>
      <c r="B626" s="422" t="s">
        <v>611</v>
      </c>
      <c r="C626" s="518">
        <v>349</v>
      </c>
      <c r="D626" s="518">
        <v>260</v>
      </c>
      <c r="E626" s="518">
        <v>501</v>
      </c>
      <c r="F626" s="540">
        <v>1.43553008595989</v>
      </c>
      <c r="G626" s="540">
        <v>1.92692307692308</v>
      </c>
    </row>
    <row r="627" ht="27" outlineLevel="2" spans="1:7">
      <c r="A627" s="539">
        <v>2080903</v>
      </c>
      <c r="B627" s="422" t="s">
        <v>612</v>
      </c>
      <c r="C627" s="518">
        <v>253.155676</v>
      </c>
      <c r="D627" s="518">
        <v>237</v>
      </c>
      <c r="E627" s="518">
        <v>80.482689</v>
      </c>
      <c r="F627" s="540">
        <v>0.31791777404193</v>
      </c>
      <c r="G627" s="540">
        <v>0.339589405063291</v>
      </c>
    </row>
    <row r="628" outlineLevel="2" spans="1:7">
      <c r="A628" s="539">
        <v>2080904</v>
      </c>
      <c r="B628" s="422" t="s">
        <v>613</v>
      </c>
      <c r="C628" s="518">
        <v>184</v>
      </c>
      <c r="D628" s="518">
        <v>147</v>
      </c>
      <c r="E628" s="518">
        <v>152</v>
      </c>
      <c r="F628" s="540">
        <v>0.826086956521739</v>
      </c>
      <c r="G628" s="540">
        <v>1.03401360544218</v>
      </c>
    </row>
    <row r="629" outlineLevel="2" spans="1:7">
      <c r="A629" s="539">
        <v>2080905</v>
      </c>
      <c r="B629" s="422" t="s">
        <v>614</v>
      </c>
      <c r="C629" s="518">
        <v>137</v>
      </c>
      <c r="D629" s="518">
        <v>7</v>
      </c>
      <c r="E629" s="518">
        <v>138</v>
      </c>
      <c r="F629" s="540">
        <v>1.00729927007299</v>
      </c>
      <c r="G629" s="540">
        <v>19.7142857142857</v>
      </c>
    </row>
    <row r="630" outlineLevel="2" spans="1:7">
      <c r="A630" s="539">
        <v>2080999</v>
      </c>
      <c r="B630" s="422" t="s">
        <v>615</v>
      </c>
      <c r="C630" s="518">
        <v>210</v>
      </c>
      <c r="D630" s="518">
        <v>266</v>
      </c>
      <c r="E630" s="518">
        <v>156</v>
      </c>
      <c r="F630" s="540">
        <v>0.742857142857143</v>
      </c>
      <c r="G630" s="540">
        <v>0.586466165413534</v>
      </c>
    </row>
    <row r="631" outlineLevel="1" spans="1:7">
      <c r="A631" s="538">
        <v>20810</v>
      </c>
      <c r="B631" s="513" t="s">
        <v>616</v>
      </c>
      <c r="C631" s="511">
        <v>5822.420008</v>
      </c>
      <c r="D631" s="511">
        <v>6561</v>
      </c>
      <c r="E631" s="511">
        <v>4615.732721</v>
      </c>
      <c r="F631" s="537">
        <v>0.792751590345249</v>
      </c>
      <c r="G631" s="537">
        <v>0.703510550373419</v>
      </c>
    </row>
    <row r="632" outlineLevel="2" spans="1:7">
      <c r="A632" s="539">
        <v>2081001</v>
      </c>
      <c r="B632" s="422" t="s">
        <v>617</v>
      </c>
      <c r="C632" s="518">
        <v>2781.2</v>
      </c>
      <c r="D632" s="518">
        <v>2625</v>
      </c>
      <c r="E632" s="518">
        <v>576.64</v>
      </c>
      <c r="F632" s="540">
        <v>0.207334963325183</v>
      </c>
      <c r="G632" s="540">
        <v>0.219672380952381</v>
      </c>
    </row>
    <row r="633" outlineLevel="2" spans="1:7">
      <c r="A633" s="539">
        <v>2081002</v>
      </c>
      <c r="B633" s="422" t="s">
        <v>618</v>
      </c>
      <c r="C633" s="518">
        <v>384</v>
      </c>
      <c r="D633" s="518">
        <v>451</v>
      </c>
      <c r="E633" s="518">
        <v>276</v>
      </c>
      <c r="F633" s="540">
        <v>0.71875</v>
      </c>
      <c r="G633" s="540">
        <v>0.611973392461197</v>
      </c>
    </row>
    <row r="634" outlineLevel="2" spans="1:7">
      <c r="A634" s="539">
        <v>2081003</v>
      </c>
      <c r="B634" s="422" t="s">
        <v>619</v>
      </c>
      <c r="C634" s="518">
        <v>0</v>
      </c>
      <c r="D634" s="518">
        <v>0</v>
      </c>
      <c r="E634" s="518">
        <v>0</v>
      </c>
      <c r="F634" s="540">
        <v>0</v>
      </c>
      <c r="G634" s="540">
        <v>0</v>
      </c>
    </row>
    <row r="635" outlineLevel="2" spans="1:7">
      <c r="A635" s="539">
        <v>2081004</v>
      </c>
      <c r="B635" s="422" t="s">
        <v>620</v>
      </c>
      <c r="C635" s="518">
        <v>1764.444621</v>
      </c>
      <c r="D635" s="518">
        <v>1586</v>
      </c>
      <c r="E635" s="518">
        <v>1987.0311</v>
      </c>
      <c r="F635" s="540">
        <v>1.12615101451801</v>
      </c>
      <c r="G635" s="540">
        <v>1.25285693568726</v>
      </c>
    </row>
    <row r="636" outlineLevel="2" spans="1:7">
      <c r="A636" s="539">
        <v>2081005</v>
      </c>
      <c r="B636" s="422" t="s">
        <v>621</v>
      </c>
      <c r="C636" s="518">
        <v>602.775387</v>
      </c>
      <c r="D636" s="518">
        <v>438</v>
      </c>
      <c r="E636" s="518">
        <v>303.061621</v>
      </c>
      <c r="F636" s="540">
        <v>0.502777033595103</v>
      </c>
      <c r="G636" s="540">
        <v>0.69192150913242</v>
      </c>
    </row>
    <row r="637" outlineLevel="2" spans="1:7">
      <c r="A637" s="539">
        <v>2081006</v>
      </c>
      <c r="B637" s="422" t="s">
        <v>622</v>
      </c>
      <c r="C637" s="518">
        <v>85</v>
      </c>
      <c r="D637" s="518">
        <v>1202</v>
      </c>
      <c r="E637" s="518">
        <v>1268</v>
      </c>
      <c r="F637" s="540">
        <v>14.9176470588235</v>
      </c>
      <c r="G637" s="540">
        <v>1.05490848585691</v>
      </c>
    </row>
    <row r="638" outlineLevel="2" spans="1:7">
      <c r="A638" s="539">
        <v>2081099</v>
      </c>
      <c r="B638" s="422" t="s">
        <v>623</v>
      </c>
      <c r="C638" s="518">
        <v>205</v>
      </c>
      <c r="D638" s="518">
        <v>259</v>
      </c>
      <c r="E638" s="518">
        <v>205</v>
      </c>
      <c r="F638" s="540">
        <v>1</v>
      </c>
      <c r="G638" s="540">
        <v>0.791505791505791</v>
      </c>
    </row>
    <row r="639" outlineLevel="1" spans="1:7">
      <c r="A639" s="538">
        <v>20811</v>
      </c>
      <c r="B639" s="513" t="s">
        <v>624</v>
      </c>
      <c r="C639" s="511">
        <v>4878.007583</v>
      </c>
      <c r="D639" s="511">
        <v>5211</v>
      </c>
      <c r="E639" s="511">
        <v>5446.302868</v>
      </c>
      <c r="F639" s="537">
        <v>1.11650151733682</v>
      </c>
      <c r="G639" s="537">
        <v>1.04515503127998</v>
      </c>
    </row>
    <row r="640" outlineLevel="2" spans="1:7">
      <c r="A640" s="539">
        <v>2081101</v>
      </c>
      <c r="B640" s="422" t="s">
        <v>196</v>
      </c>
      <c r="C640" s="518">
        <v>484.342698</v>
      </c>
      <c r="D640" s="518">
        <v>277</v>
      </c>
      <c r="E640" s="518">
        <v>477.486868</v>
      </c>
      <c r="F640" s="540">
        <v>0.985845084424087</v>
      </c>
      <c r="G640" s="540">
        <v>1.72377930685921</v>
      </c>
    </row>
    <row r="641" outlineLevel="2" spans="1:7">
      <c r="A641" s="539">
        <v>2081102</v>
      </c>
      <c r="B641" s="422" t="s">
        <v>197</v>
      </c>
      <c r="C641" s="518">
        <v>98.72874</v>
      </c>
      <c r="D641" s="518">
        <v>82</v>
      </c>
      <c r="E641" s="518">
        <v>288.416</v>
      </c>
      <c r="F641" s="540">
        <v>2.92129728385068</v>
      </c>
      <c r="G641" s="540">
        <v>3.51726829268293</v>
      </c>
    </row>
    <row r="642" outlineLevel="2" spans="1:7">
      <c r="A642" s="539">
        <v>2081103</v>
      </c>
      <c r="B642" s="422" t="s">
        <v>198</v>
      </c>
      <c r="C642" s="518">
        <v>0</v>
      </c>
      <c r="D642" s="518">
        <v>0</v>
      </c>
      <c r="E642" s="518">
        <v>0</v>
      </c>
      <c r="F642" s="540">
        <v>0</v>
      </c>
      <c r="G642" s="540">
        <v>0</v>
      </c>
    </row>
    <row r="643" outlineLevel="2" spans="1:7">
      <c r="A643" s="539">
        <v>2081104</v>
      </c>
      <c r="B643" s="422" t="s">
        <v>625</v>
      </c>
      <c r="C643" s="518">
        <v>856.5</v>
      </c>
      <c r="D643" s="518">
        <v>850</v>
      </c>
      <c r="E643" s="518">
        <v>671</v>
      </c>
      <c r="F643" s="540">
        <v>0.783420899007589</v>
      </c>
      <c r="G643" s="540">
        <v>0.789411764705882</v>
      </c>
    </row>
    <row r="644" outlineLevel="2" spans="1:7">
      <c r="A644" s="539">
        <v>2081105</v>
      </c>
      <c r="B644" s="422" t="s">
        <v>626</v>
      </c>
      <c r="C644" s="518">
        <v>200</v>
      </c>
      <c r="D644" s="518">
        <v>165</v>
      </c>
      <c r="E644" s="518">
        <v>191</v>
      </c>
      <c r="F644" s="540">
        <v>0.955</v>
      </c>
      <c r="G644" s="540">
        <v>1.15757575757576</v>
      </c>
    </row>
    <row r="645" outlineLevel="2" spans="1:7">
      <c r="A645" s="539">
        <v>2081106</v>
      </c>
      <c r="B645" s="422" t="s">
        <v>627</v>
      </c>
      <c r="C645" s="518">
        <v>45</v>
      </c>
      <c r="D645" s="518">
        <v>26</v>
      </c>
      <c r="E645" s="518">
        <v>18</v>
      </c>
      <c r="F645" s="540">
        <v>0.4</v>
      </c>
      <c r="G645" s="540">
        <v>0.692307692307692</v>
      </c>
    </row>
    <row r="646" outlineLevel="2" spans="1:7">
      <c r="A646" s="539">
        <v>2081107</v>
      </c>
      <c r="B646" s="422" t="s">
        <v>628</v>
      </c>
      <c r="C646" s="518">
        <v>2553</v>
      </c>
      <c r="D646" s="518">
        <v>2886</v>
      </c>
      <c r="E646" s="518">
        <v>2518</v>
      </c>
      <c r="F646" s="540">
        <v>0.986290638464552</v>
      </c>
      <c r="G646" s="540">
        <v>0.872487872487873</v>
      </c>
    </row>
    <row r="647" outlineLevel="2" spans="1:7">
      <c r="A647" s="539">
        <v>2081199</v>
      </c>
      <c r="B647" s="422" t="s">
        <v>629</v>
      </c>
      <c r="C647" s="518">
        <v>640.436145</v>
      </c>
      <c r="D647" s="518">
        <v>925</v>
      </c>
      <c r="E647" s="518">
        <v>1282.4</v>
      </c>
      <c r="F647" s="540">
        <v>2.00238542126632</v>
      </c>
      <c r="G647" s="540">
        <v>1.38637837837838</v>
      </c>
    </row>
    <row r="648" outlineLevel="1" spans="1:7">
      <c r="A648" s="538">
        <v>20816</v>
      </c>
      <c r="B648" s="513" t="s">
        <v>630</v>
      </c>
      <c r="C648" s="511">
        <v>279.709496</v>
      </c>
      <c r="D648" s="511">
        <v>267</v>
      </c>
      <c r="E648" s="511">
        <v>326.740602</v>
      </c>
      <c r="F648" s="537">
        <v>1.16814268615321</v>
      </c>
      <c r="G648" s="537">
        <v>1.22374757303371</v>
      </c>
    </row>
    <row r="649" outlineLevel="2" spans="1:7">
      <c r="A649" s="539">
        <v>2081601</v>
      </c>
      <c r="B649" s="422" t="s">
        <v>196</v>
      </c>
      <c r="C649" s="518">
        <v>202.709496</v>
      </c>
      <c r="D649" s="518">
        <v>184</v>
      </c>
      <c r="E649" s="518">
        <v>288.740602</v>
      </c>
      <c r="F649" s="540">
        <v>1.42440589956378</v>
      </c>
      <c r="G649" s="540">
        <v>1.56924240217391</v>
      </c>
    </row>
    <row r="650" outlineLevel="2" spans="1:7">
      <c r="A650" s="539">
        <v>2081602</v>
      </c>
      <c r="B650" s="422" t="s">
        <v>197</v>
      </c>
      <c r="C650" s="518">
        <v>23</v>
      </c>
      <c r="D650" s="518">
        <v>26</v>
      </c>
      <c r="E650" s="518">
        <v>20</v>
      </c>
      <c r="F650" s="540">
        <v>0.869565217391304</v>
      </c>
      <c r="G650" s="540">
        <v>0.769230769230769</v>
      </c>
    </row>
    <row r="651" outlineLevel="2" spans="1:7">
      <c r="A651" s="539">
        <v>2081603</v>
      </c>
      <c r="B651" s="422" t="s">
        <v>198</v>
      </c>
      <c r="C651" s="518">
        <v>0</v>
      </c>
      <c r="D651" s="518">
        <v>0</v>
      </c>
      <c r="E651" s="518">
        <v>0</v>
      </c>
      <c r="F651" s="540">
        <v>0</v>
      </c>
      <c r="G651" s="540">
        <v>0</v>
      </c>
    </row>
    <row r="652" outlineLevel="2" spans="1:7">
      <c r="A652" s="539">
        <v>2081650</v>
      </c>
      <c r="B652" s="422" t="s">
        <v>205</v>
      </c>
      <c r="C652" s="518">
        <v>0</v>
      </c>
      <c r="D652" s="518">
        <v>0</v>
      </c>
      <c r="E652" s="518">
        <v>0</v>
      </c>
      <c r="F652" s="540">
        <v>0</v>
      </c>
      <c r="G652" s="540">
        <v>0</v>
      </c>
    </row>
    <row r="653" outlineLevel="2" spans="1:7">
      <c r="A653" s="539">
        <v>2081699</v>
      </c>
      <c r="B653" s="422" t="s">
        <v>631</v>
      </c>
      <c r="C653" s="518">
        <v>54</v>
      </c>
      <c r="D653" s="518">
        <v>57</v>
      </c>
      <c r="E653" s="518">
        <v>18</v>
      </c>
      <c r="F653" s="540">
        <v>0.333333333333333</v>
      </c>
      <c r="G653" s="540">
        <v>0.315789473684211</v>
      </c>
    </row>
    <row r="654" outlineLevel="1" spans="1:7">
      <c r="A654" s="538">
        <v>20819</v>
      </c>
      <c r="B654" s="513" t="s">
        <v>632</v>
      </c>
      <c r="C654" s="511">
        <v>9157.6</v>
      </c>
      <c r="D654" s="511">
        <v>15403</v>
      </c>
      <c r="E654" s="511">
        <v>10996</v>
      </c>
      <c r="F654" s="537">
        <v>1.20075128854722</v>
      </c>
      <c r="G654" s="537">
        <v>0.713886905148348</v>
      </c>
    </row>
    <row r="655" outlineLevel="2" spans="1:7">
      <c r="A655" s="539">
        <v>2081901</v>
      </c>
      <c r="B655" s="422" t="s">
        <v>633</v>
      </c>
      <c r="C655" s="518">
        <v>1012</v>
      </c>
      <c r="D655" s="518">
        <v>587</v>
      </c>
      <c r="E655" s="518">
        <v>732</v>
      </c>
      <c r="F655" s="540">
        <v>0.723320158102767</v>
      </c>
      <c r="G655" s="540">
        <v>1.24701873935264</v>
      </c>
    </row>
    <row r="656" outlineLevel="2" spans="1:7">
      <c r="A656" s="539">
        <v>2081902</v>
      </c>
      <c r="B656" s="422" t="s">
        <v>634</v>
      </c>
      <c r="C656" s="518">
        <v>8145.6</v>
      </c>
      <c r="D656" s="518">
        <v>14816</v>
      </c>
      <c r="E656" s="518">
        <v>10264</v>
      </c>
      <c r="F656" s="540">
        <v>1.2600667845217</v>
      </c>
      <c r="G656" s="540">
        <v>0.692764578833693</v>
      </c>
    </row>
    <row r="657" outlineLevel="1" spans="1:7">
      <c r="A657" s="538">
        <v>20820</v>
      </c>
      <c r="B657" s="513" t="s">
        <v>635</v>
      </c>
      <c r="C657" s="511">
        <v>1002</v>
      </c>
      <c r="D657" s="511">
        <v>410</v>
      </c>
      <c r="E657" s="511">
        <v>1081.1</v>
      </c>
      <c r="F657" s="537">
        <v>1.07894211576846</v>
      </c>
      <c r="G657" s="537">
        <v>2.63682926829268</v>
      </c>
    </row>
    <row r="658" outlineLevel="2" spans="1:7">
      <c r="A658" s="539">
        <v>2082001</v>
      </c>
      <c r="B658" s="422" t="s">
        <v>636</v>
      </c>
      <c r="C658" s="518">
        <v>822</v>
      </c>
      <c r="D658" s="518">
        <v>298</v>
      </c>
      <c r="E658" s="518">
        <v>961.1</v>
      </c>
      <c r="F658" s="540">
        <v>1.16922141119221</v>
      </c>
      <c r="G658" s="540">
        <v>3.2251677852349</v>
      </c>
    </row>
    <row r="659" outlineLevel="2" spans="1:7">
      <c r="A659" s="539">
        <v>2082002</v>
      </c>
      <c r="B659" s="422" t="s">
        <v>637</v>
      </c>
      <c r="C659" s="518">
        <v>180</v>
      </c>
      <c r="D659" s="518">
        <v>112</v>
      </c>
      <c r="E659" s="518">
        <v>120</v>
      </c>
      <c r="F659" s="540">
        <v>0.666666666666667</v>
      </c>
      <c r="G659" s="540">
        <v>1.07142857142857</v>
      </c>
    </row>
    <row r="660" outlineLevel="1" spans="1:7">
      <c r="A660" s="538">
        <v>20821</v>
      </c>
      <c r="B660" s="513" t="s">
        <v>638</v>
      </c>
      <c r="C660" s="511">
        <v>545.74</v>
      </c>
      <c r="D660" s="511">
        <v>1469</v>
      </c>
      <c r="E660" s="511">
        <v>1786</v>
      </c>
      <c r="F660" s="537">
        <v>3.27262066185363</v>
      </c>
      <c r="G660" s="537">
        <v>1.21579305650102</v>
      </c>
    </row>
    <row r="661" ht="27" outlineLevel="2" spans="1:7">
      <c r="A661" s="539">
        <v>2082101</v>
      </c>
      <c r="B661" s="422" t="s">
        <v>639</v>
      </c>
      <c r="C661" s="518">
        <v>0</v>
      </c>
      <c r="D661" s="518">
        <v>0</v>
      </c>
      <c r="E661" s="518">
        <v>0</v>
      </c>
      <c r="F661" s="540">
        <v>0</v>
      </c>
      <c r="G661" s="540">
        <v>0</v>
      </c>
    </row>
    <row r="662" ht="27" outlineLevel="2" spans="1:7">
      <c r="A662" s="539">
        <v>2082102</v>
      </c>
      <c r="B662" s="422" t="s">
        <v>640</v>
      </c>
      <c r="C662" s="518">
        <v>545.74</v>
      </c>
      <c r="D662" s="518">
        <v>1469</v>
      </c>
      <c r="E662" s="518">
        <v>1786</v>
      </c>
      <c r="F662" s="540">
        <v>3.27262066185363</v>
      </c>
      <c r="G662" s="540">
        <v>1.21579305650102</v>
      </c>
    </row>
    <row r="663" ht="27" outlineLevel="1" spans="1:7">
      <c r="A663" s="538">
        <v>20824</v>
      </c>
      <c r="B663" s="513" t="s">
        <v>641</v>
      </c>
      <c r="C663" s="511">
        <v>0</v>
      </c>
      <c r="D663" s="511">
        <v>0</v>
      </c>
      <c r="E663" s="511">
        <v>0</v>
      </c>
      <c r="F663" s="537">
        <v>0</v>
      </c>
      <c r="G663" s="537">
        <v>0</v>
      </c>
    </row>
    <row r="664" ht="27" outlineLevel="2" spans="1:7">
      <c r="A664" s="539">
        <v>2082401</v>
      </c>
      <c r="B664" s="422" t="s">
        <v>642</v>
      </c>
      <c r="C664" s="518">
        <v>0</v>
      </c>
      <c r="D664" s="518">
        <v>0</v>
      </c>
      <c r="E664" s="518">
        <v>0</v>
      </c>
      <c r="F664" s="540">
        <v>0</v>
      </c>
      <c r="G664" s="540">
        <v>0</v>
      </c>
    </row>
    <row r="665" ht="27" outlineLevel="2" spans="1:7">
      <c r="A665" s="539">
        <v>2082402</v>
      </c>
      <c r="B665" s="422" t="s">
        <v>643</v>
      </c>
      <c r="C665" s="518">
        <v>0</v>
      </c>
      <c r="D665" s="518">
        <v>0</v>
      </c>
      <c r="E665" s="518">
        <v>0</v>
      </c>
      <c r="F665" s="540">
        <v>0</v>
      </c>
      <c r="G665" s="540">
        <v>0</v>
      </c>
    </row>
    <row r="666" outlineLevel="1" spans="1:7">
      <c r="A666" s="538">
        <v>20825</v>
      </c>
      <c r="B666" s="513" t="s">
        <v>644</v>
      </c>
      <c r="C666" s="511">
        <v>287</v>
      </c>
      <c r="D666" s="511">
        <v>118</v>
      </c>
      <c r="E666" s="511">
        <v>169</v>
      </c>
      <c r="F666" s="537">
        <v>0.588850174216028</v>
      </c>
      <c r="G666" s="537">
        <v>1.43220338983051</v>
      </c>
    </row>
    <row r="667" outlineLevel="2" spans="1:7">
      <c r="A667" s="539">
        <v>2082501</v>
      </c>
      <c r="B667" s="422" t="s">
        <v>645</v>
      </c>
      <c r="C667" s="518">
        <v>114</v>
      </c>
      <c r="D667" s="518">
        <v>114</v>
      </c>
      <c r="E667" s="518">
        <v>0</v>
      </c>
      <c r="F667" s="540">
        <v>0</v>
      </c>
      <c r="G667" s="540">
        <v>0</v>
      </c>
    </row>
    <row r="668" outlineLevel="2" spans="1:7">
      <c r="A668" s="539">
        <v>2082502</v>
      </c>
      <c r="B668" s="422" t="s">
        <v>646</v>
      </c>
      <c r="C668" s="518">
        <v>173</v>
      </c>
      <c r="D668" s="518">
        <v>4</v>
      </c>
      <c r="E668" s="518">
        <v>169</v>
      </c>
      <c r="F668" s="540">
        <v>0.976878612716763</v>
      </c>
      <c r="G668" s="540">
        <v>42.25</v>
      </c>
    </row>
    <row r="669" ht="27" outlineLevel="1" spans="1:7">
      <c r="A669" s="538">
        <v>20826</v>
      </c>
      <c r="B669" s="513" t="s">
        <v>647</v>
      </c>
      <c r="C669" s="511">
        <v>57686.1</v>
      </c>
      <c r="D669" s="511">
        <v>45137</v>
      </c>
      <c r="E669" s="511">
        <v>30321.878</v>
      </c>
      <c r="F669" s="537">
        <v>0.52563577707628</v>
      </c>
      <c r="G669" s="537">
        <v>0.671774331479717</v>
      </c>
    </row>
    <row r="670" ht="27" outlineLevel="2" spans="1:7">
      <c r="A670" s="539">
        <v>2082601</v>
      </c>
      <c r="B670" s="422" t="s">
        <v>648</v>
      </c>
      <c r="C670" s="518">
        <v>5990</v>
      </c>
      <c r="D670" s="518">
        <v>1690</v>
      </c>
      <c r="E670" s="518">
        <v>1690</v>
      </c>
      <c r="F670" s="540">
        <v>0.282136894824708</v>
      </c>
      <c r="G670" s="540">
        <v>1</v>
      </c>
    </row>
    <row r="671" ht="27" outlineLevel="2" spans="1:7">
      <c r="A671" s="539">
        <v>2082602</v>
      </c>
      <c r="B671" s="422" t="s">
        <v>649</v>
      </c>
      <c r="C671" s="518">
        <v>33881.1</v>
      </c>
      <c r="D671" s="518">
        <v>23943</v>
      </c>
      <c r="E671" s="518">
        <v>25408.878</v>
      </c>
      <c r="F671" s="540">
        <v>0.749942534333301</v>
      </c>
      <c r="G671" s="540">
        <v>1.06122365618344</v>
      </c>
    </row>
    <row r="672" ht="27" outlineLevel="2" spans="1:7">
      <c r="A672" s="539">
        <v>2082699</v>
      </c>
      <c r="B672" s="422" t="s">
        <v>650</v>
      </c>
      <c r="C672" s="518">
        <v>17815</v>
      </c>
      <c r="D672" s="518">
        <v>19504</v>
      </c>
      <c r="E672" s="518">
        <v>3223</v>
      </c>
      <c r="F672" s="540">
        <v>0.180914959303957</v>
      </c>
      <c r="G672" s="540">
        <v>0.165248154224774</v>
      </c>
    </row>
    <row r="673" ht="27" outlineLevel="1" spans="1:7">
      <c r="A673" s="538">
        <v>20827</v>
      </c>
      <c r="B673" s="513" t="s">
        <v>651</v>
      </c>
      <c r="C673" s="511">
        <v>764.661256</v>
      </c>
      <c r="D673" s="511">
        <v>32</v>
      </c>
      <c r="E673" s="511">
        <v>369</v>
      </c>
      <c r="F673" s="537">
        <v>0.48256662293872</v>
      </c>
      <c r="G673" s="537">
        <v>11.53125</v>
      </c>
    </row>
    <row r="674" ht="27" outlineLevel="2" spans="1:7">
      <c r="A674" s="539">
        <v>2082701</v>
      </c>
      <c r="B674" s="422" t="s">
        <v>652</v>
      </c>
      <c r="C674" s="518">
        <v>66</v>
      </c>
      <c r="D674" s="518">
        <v>17</v>
      </c>
      <c r="E674" s="518">
        <v>17</v>
      </c>
      <c r="F674" s="540">
        <v>0.257575757575758</v>
      </c>
      <c r="G674" s="540">
        <v>1</v>
      </c>
    </row>
    <row r="675" ht="27" outlineLevel="2" spans="1:7">
      <c r="A675" s="539">
        <v>2082702</v>
      </c>
      <c r="B675" s="422" t="s">
        <v>653</v>
      </c>
      <c r="C675" s="518">
        <v>22.661256</v>
      </c>
      <c r="D675" s="518">
        <v>15</v>
      </c>
      <c r="E675" s="518">
        <v>12</v>
      </c>
      <c r="F675" s="540">
        <v>0.529538168581653</v>
      </c>
      <c r="G675" s="540">
        <v>0.8</v>
      </c>
    </row>
    <row r="676" ht="27" outlineLevel="2" spans="1:7">
      <c r="A676" s="539">
        <v>2082799</v>
      </c>
      <c r="B676" s="422" t="s">
        <v>654</v>
      </c>
      <c r="C676" s="518">
        <v>676</v>
      </c>
      <c r="D676" s="518">
        <v>0</v>
      </c>
      <c r="E676" s="518">
        <v>340</v>
      </c>
      <c r="F676" s="540">
        <v>0.502958579881657</v>
      </c>
      <c r="G676" s="540">
        <v>0</v>
      </c>
    </row>
    <row r="677" outlineLevel="1" spans="1:7">
      <c r="A677" s="538">
        <v>20828</v>
      </c>
      <c r="B677" s="513" t="s">
        <v>655</v>
      </c>
      <c r="C677" s="511">
        <v>1961.200032</v>
      </c>
      <c r="D677" s="511">
        <v>2513</v>
      </c>
      <c r="E677" s="511">
        <v>2537.784731</v>
      </c>
      <c r="F677" s="537">
        <v>1.2939958645687</v>
      </c>
      <c r="G677" s="537">
        <v>1.00986260684441</v>
      </c>
    </row>
    <row r="678" outlineLevel="2" spans="1:7">
      <c r="A678" s="539">
        <v>2082801</v>
      </c>
      <c r="B678" s="422" t="s">
        <v>196</v>
      </c>
      <c r="C678" s="518">
        <v>816.112809</v>
      </c>
      <c r="D678" s="518">
        <v>661</v>
      </c>
      <c r="E678" s="518">
        <v>732.702608</v>
      </c>
      <c r="F678" s="540">
        <v>0.897795745783963</v>
      </c>
      <c r="G678" s="540">
        <v>1.10847595763994</v>
      </c>
    </row>
    <row r="679" outlineLevel="2" spans="1:7">
      <c r="A679" s="539">
        <v>2082802</v>
      </c>
      <c r="B679" s="422" t="s">
        <v>197</v>
      </c>
      <c r="C679" s="518">
        <v>158</v>
      </c>
      <c r="D679" s="518">
        <v>173</v>
      </c>
      <c r="E679" s="518">
        <v>132.3</v>
      </c>
      <c r="F679" s="540">
        <v>0.837341772151899</v>
      </c>
      <c r="G679" s="540">
        <v>0.764739884393064</v>
      </c>
    </row>
    <row r="680" outlineLevel="2" spans="1:7">
      <c r="A680" s="539">
        <v>2082803</v>
      </c>
      <c r="B680" s="422" t="s">
        <v>198</v>
      </c>
      <c r="C680" s="518">
        <v>0</v>
      </c>
      <c r="D680" s="518">
        <v>0</v>
      </c>
      <c r="E680" s="518">
        <v>0</v>
      </c>
      <c r="F680" s="540">
        <v>0</v>
      </c>
      <c r="G680" s="540">
        <v>0</v>
      </c>
    </row>
    <row r="681" outlineLevel="2" spans="1:7">
      <c r="A681" s="539">
        <v>2082804</v>
      </c>
      <c r="B681" s="422" t="s">
        <v>656</v>
      </c>
      <c r="C681" s="518">
        <v>603</v>
      </c>
      <c r="D681" s="518">
        <v>1295</v>
      </c>
      <c r="E681" s="518">
        <v>1314</v>
      </c>
      <c r="F681" s="540">
        <v>2.17910447761194</v>
      </c>
      <c r="G681" s="540">
        <v>1.01467181467181</v>
      </c>
    </row>
    <row r="682" outlineLevel="2" spans="1:7">
      <c r="A682" s="539">
        <v>2082805</v>
      </c>
      <c r="B682" s="422" t="s">
        <v>657</v>
      </c>
      <c r="C682" s="518">
        <v>0</v>
      </c>
      <c r="D682" s="518">
        <v>0</v>
      </c>
      <c r="E682" s="518">
        <v>0</v>
      </c>
      <c r="F682" s="540">
        <v>0</v>
      </c>
      <c r="G682" s="540">
        <v>0</v>
      </c>
    </row>
    <row r="683" outlineLevel="2" spans="1:7">
      <c r="A683" s="539">
        <v>2082806</v>
      </c>
      <c r="B683" s="422" t="s">
        <v>237</v>
      </c>
      <c r="C683" s="518">
        <v>0</v>
      </c>
      <c r="D683" s="518">
        <v>0</v>
      </c>
      <c r="E683" s="518">
        <v>0</v>
      </c>
      <c r="F683" s="540"/>
      <c r="G683" s="540"/>
    </row>
    <row r="684" outlineLevel="2" spans="1:7">
      <c r="A684" s="539">
        <v>2082850</v>
      </c>
      <c r="B684" s="422" t="s">
        <v>205</v>
      </c>
      <c r="C684" s="518">
        <v>169.687223</v>
      </c>
      <c r="D684" s="518">
        <v>172</v>
      </c>
      <c r="E684" s="518">
        <v>191.782123</v>
      </c>
      <c r="F684" s="540">
        <v>1.13020956798851</v>
      </c>
      <c r="G684" s="540">
        <v>1.11501234302326</v>
      </c>
    </row>
    <row r="685" ht="27" outlineLevel="2" spans="1:7">
      <c r="A685" s="539">
        <v>2082899</v>
      </c>
      <c r="B685" s="422" t="s">
        <v>658</v>
      </c>
      <c r="C685" s="518">
        <v>214.4</v>
      </c>
      <c r="D685" s="518">
        <v>212</v>
      </c>
      <c r="E685" s="518">
        <v>167</v>
      </c>
      <c r="F685" s="540">
        <v>0.778917910447761</v>
      </c>
      <c r="G685" s="540">
        <v>0.787735849056604</v>
      </c>
    </row>
    <row r="686" outlineLevel="1" spans="1:7">
      <c r="A686" s="538">
        <v>20830</v>
      </c>
      <c r="B686" s="513" t="s">
        <v>659</v>
      </c>
      <c r="C686" s="511">
        <v>75</v>
      </c>
      <c r="D686" s="511">
        <v>54</v>
      </c>
      <c r="E686" s="511">
        <v>9061</v>
      </c>
      <c r="F686" s="537">
        <v>120.813333333333</v>
      </c>
      <c r="G686" s="537">
        <v>167.796296296296</v>
      </c>
    </row>
    <row r="687" ht="27" outlineLevel="2" spans="1:7">
      <c r="A687" s="539">
        <v>2083001</v>
      </c>
      <c r="B687" s="422" t="s">
        <v>660</v>
      </c>
      <c r="C687" s="518">
        <v>75</v>
      </c>
      <c r="D687" s="518">
        <v>54</v>
      </c>
      <c r="E687" s="518">
        <v>61</v>
      </c>
      <c r="F687" s="540">
        <v>0.813333333333333</v>
      </c>
      <c r="G687" s="540">
        <v>1.12962962962963</v>
      </c>
    </row>
    <row r="688" ht="27" outlineLevel="2" spans="1:7">
      <c r="A688" s="539">
        <v>2083099</v>
      </c>
      <c r="B688" s="422" t="s">
        <v>661</v>
      </c>
      <c r="C688" s="518">
        <v>0</v>
      </c>
      <c r="D688" s="518">
        <v>0</v>
      </c>
      <c r="E688" s="518">
        <v>9000</v>
      </c>
      <c r="F688" s="540">
        <v>0</v>
      </c>
      <c r="G688" s="540">
        <v>0</v>
      </c>
    </row>
    <row r="689" outlineLevel="1" spans="1:7">
      <c r="A689" s="538">
        <v>20899</v>
      </c>
      <c r="B689" s="513" t="s">
        <v>662</v>
      </c>
      <c r="C689" s="511">
        <v>2143</v>
      </c>
      <c r="D689" s="511">
        <v>1445</v>
      </c>
      <c r="E689" s="511">
        <v>1862</v>
      </c>
      <c r="F689" s="537">
        <v>0.868875408306113</v>
      </c>
      <c r="G689" s="537">
        <v>1.28858131487889</v>
      </c>
    </row>
    <row r="690" outlineLevel="2" spans="1:7">
      <c r="A690" s="539">
        <v>2089999</v>
      </c>
      <c r="B690" s="422" t="s">
        <v>662</v>
      </c>
      <c r="C690" s="518">
        <v>2143</v>
      </c>
      <c r="D690" s="518">
        <v>1445</v>
      </c>
      <c r="E690" s="518">
        <v>1862</v>
      </c>
      <c r="F690" s="540">
        <v>0.868875408306113</v>
      </c>
      <c r="G690" s="540">
        <v>1.28858131487889</v>
      </c>
    </row>
    <row r="691" s="501" customFormat="1" spans="1:7">
      <c r="A691" s="535">
        <v>210</v>
      </c>
      <c r="B691" s="536" t="s">
        <v>663</v>
      </c>
      <c r="C691" s="511">
        <v>168133.739116</v>
      </c>
      <c r="D691" s="511">
        <v>161586</v>
      </c>
      <c r="E691" s="511">
        <v>142028.925568</v>
      </c>
      <c r="F691" s="537">
        <v>0.844737804052585</v>
      </c>
      <c r="G691" s="537">
        <v>0.87896801435768</v>
      </c>
    </row>
    <row r="692" outlineLevel="1" spans="1:7">
      <c r="A692" s="538">
        <v>21001</v>
      </c>
      <c r="B692" s="513" t="s">
        <v>664</v>
      </c>
      <c r="C692" s="511">
        <v>2886.084367</v>
      </c>
      <c r="D692" s="511">
        <v>3332</v>
      </c>
      <c r="E692" s="511">
        <v>3060.899833</v>
      </c>
      <c r="F692" s="537">
        <v>1.06057184883397</v>
      </c>
      <c r="G692" s="537">
        <v>0.918637404861945</v>
      </c>
    </row>
    <row r="693" outlineLevel="2" spans="1:7">
      <c r="A693" s="539">
        <v>2100101</v>
      </c>
      <c r="B693" s="422" t="s">
        <v>196</v>
      </c>
      <c r="C693" s="518">
        <v>2025.793847</v>
      </c>
      <c r="D693" s="518">
        <v>2159</v>
      </c>
      <c r="E693" s="518">
        <v>1972.284633</v>
      </c>
      <c r="F693" s="540">
        <v>0.973586051670933</v>
      </c>
      <c r="G693" s="540">
        <v>0.913517662343678</v>
      </c>
    </row>
    <row r="694" outlineLevel="2" spans="1:7">
      <c r="A694" s="539">
        <v>2100102</v>
      </c>
      <c r="B694" s="422" t="s">
        <v>197</v>
      </c>
      <c r="C694" s="518">
        <v>471.48</v>
      </c>
      <c r="D694" s="518">
        <v>643</v>
      </c>
      <c r="E694" s="518">
        <v>808.6152</v>
      </c>
      <c r="F694" s="540">
        <v>1.71505726648002</v>
      </c>
      <c r="G694" s="540">
        <v>1.25756640746501</v>
      </c>
    </row>
    <row r="695" outlineLevel="2" spans="1:7">
      <c r="A695" s="539">
        <v>2100103</v>
      </c>
      <c r="B695" s="422" t="s">
        <v>198</v>
      </c>
      <c r="C695" s="518">
        <v>2</v>
      </c>
      <c r="D695" s="518">
        <v>0</v>
      </c>
      <c r="E695" s="518">
        <v>0</v>
      </c>
      <c r="F695" s="540">
        <v>0</v>
      </c>
      <c r="G695" s="540">
        <v>0</v>
      </c>
    </row>
    <row r="696" ht="27" outlineLevel="2" spans="1:7">
      <c r="A696" s="539">
        <v>2100199</v>
      </c>
      <c r="B696" s="422" t="s">
        <v>665</v>
      </c>
      <c r="C696" s="518">
        <v>386.81052</v>
      </c>
      <c r="D696" s="518">
        <v>530</v>
      </c>
      <c r="E696" s="518">
        <v>280</v>
      </c>
      <c r="F696" s="540">
        <v>0.723868626944272</v>
      </c>
      <c r="G696" s="540">
        <v>0.528301886792453</v>
      </c>
    </row>
    <row r="697" outlineLevel="1" spans="1:7">
      <c r="A697" s="538">
        <v>21002</v>
      </c>
      <c r="B697" s="513" t="s">
        <v>666</v>
      </c>
      <c r="C697" s="511">
        <v>29843.748599</v>
      </c>
      <c r="D697" s="511">
        <v>39091</v>
      </c>
      <c r="E697" s="511">
        <v>21046.04779</v>
      </c>
      <c r="F697" s="537">
        <v>0.705207917168462</v>
      </c>
      <c r="G697" s="537">
        <v>0.538386016986007</v>
      </c>
    </row>
    <row r="698" outlineLevel="2" spans="1:7">
      <c r="A698" s="539">
        <v>2100201</v>
      </c>
      <c r="B698" s="422" t="s">
        <v>667</v>
      </c>
      <c r="C698" s="518">
        <v>8073.888183</v>
      </c>
      <c r="D698" s="518">
        <v>21743</v>
      </c>
      <c r="E698" s="518">
        <v>4685</v>
      </c>
      <c r="F698" s="540">
        <v>0.580265653153894</v>
      </c>
      <c r="G698" s="540">
        <v>0.215471646047004</v>
      </c>
    </row>
    <row r="699" outlineLevel="2" spans="1:7">
      <c r="A699" s="539">
        <v>2100202</v>
      </c>
      <c r="B699" s="422" t="s">
        <v>668</v>
      </c>
      <c r="C699" s="518">
        <v>12393.940153</v>
      </c>
      <c r="D699" s="518">
        <v>8516</v>
      </c>
      <c r="E699" s="518">
        <v>8691.2</v>
      </c>
      <c r="F699" s="540">
        <v>0.701245922822716</v>
      </c>
      <c r="G699" s="540">
        <v>1.02057303898544</v>
      </c>
    </row>
    <row r="700" outlineLevel="2" spans="1:7">
      <c r="A700" s="539">
        <v>2100203</v>
      </c>
      <c r="B700" s="422" t="s">
        <v>669</v>
      </c>
      <c r="C700" s="518">
        <v>39.805486</v>
      </c>
      <c r="D700" s="518">
        <v>0</v>
      </c>
      <c r="E700" s="518">
        <v>965.862986</v>
      </c>
      <c r="F700" s="540">
        <v>24.2645696123394</v>
      </c>
      <c r="G700" s="540">
        <v>0</v>
      </c>
    </row>
    <row r="701" outlineLevel="2" spans="1:7">
      <c r="A701" s="539">
        <v>2100204</v>
      </c>
      <c r="B701" s="422" t="s">
        <v>670</v>
      </c>
      <c r="C701" s="518">
        <v>0</v>
      </c>
      <c r="D701" s="518">
        <v>0</v>
      </c>
      <c r="E701" s="518">
        <v>0</v>
      </c>
      <c r="F701" s="540">
        <v>0</v>
      </c>
      <c r="G701" s="540">
        <v>0</v>
      </c>
    </row>
    <row r="702" outlineLevel="2" spans="1:7">
      <c r="A702" s="539">
        <v>2100205</v>
      </c>
      <c r="B702" s="422" t="s">
        <v>671</v>
      </c>
      <c r="C702" s="518">
        <v>1395.629129</v>
      </c>
      <c r="D702" s="518">
        <v>1360</v>
      </c>
      <c r="E702" s="518">
        <v>2650</v>
      </c>
      <c r="F702" s="540">
        <v>1.89878524669286</v>
      </c>
      <c r="G702" s="540">
        <v>1.94852941176471</v>
      </c>
    </row>
    <row r="703" outlineLevel="2" spans="1:7">
      <c r="A703" s="539">
        <v>2100206</v>
      </c>
      <c r="B703" s="422" t="s">
        <v>672</v>
      </c>
      <c r="C703" s="518">
        <v>5875.596969</v>
      </c>
      <c r="D703" s="518">
        <v>5645</v>
      </c>
      <c r="E703" s="518">
        <v>1135</v>
      </c>
      <c r="F703" s="540">
        <v>0.1931718608319</v>
      </c>
      <c r="G703" s="540">
        <v>0.201062887511072</v>
      </c>
    </row>
    <row r="704" outlineLevel="2" spans="1:7">
      <c r="A704" s="539">
        <v>2100207</v>
      </c>
      <c r="B704" s="422" t="s">
        <v>673</v>
      </c>
      <c r="C704" s="518">
        <v>0</v>
      </c>
      <c r="D704" s="518">
        <v>0</v>
      </c>
      <c r="E704" s="518">
        <v>0</v>
      </c>
      <c r="F704" s="540">
        <v>0</v>
      </c>
      <c r="G704" s="540">
        <v>0</v>
      </c>
    </row>
    <row r="705" outlineLevel="2" spans="1:7">
      <c r="A705" s="539">
        <v>2100208</v>
      </c>
      <c r="B705" s="422" t="s">
        <v>674</v>
      </c>
      <c r="C705" s="518">
        <v>0</v>
      </c>
      <c r="D705" s="518">
        <v>0</v>
      </c>
      <c r="E705" s="518">
        <v>0</v>
      </c>
      <c r="F705" s="540">
        <v>0</v>
      </c>
      <c r="G705" s="540">
        <v>0</v>
      </c>
    </row>
    <row r="706" outlineLevel="2" spans="1:7">
      <c r="A706" s="539">
        <v>2100209</v>
      </c>
      <c r="B706" s="422" t="s">
        <v>675</v>
      </c>
      <c r="C706" s="518">
        <v>0</v>
      </c>
      <c r="D706" s="518">
        <v>0</v>
      </c>
      <c r="E706" s="518">
        <v>0</v>
      </c>
      <c r="F706" s="540">
        <v>0</v>
      </c>
      <c r="G706" s="540">
        <v>0</v>
      </c>
    </row>
    <row r="707" outlineLevel="2" spans="1:7">
      <c r="A707" s="539">
        <v>2100210</v>
      </c>
      <c r="B707" s="422" t="s">
        <v>676</v>
      </c>
      <c r="C707" s="518">
        <v>0</v>
      </c>
      <c r="D707" s="518">
        <v>0</v>
      </c>
      <c r="E707" s="518">
        <v>0</v>
      </c>
      <c r="F707" s="540">
        <v>0</v>
      </c>
      <c r="G707" s="540">
        <v>0</v>
      </c>
    </row>
    <row r="708" outlineLevel="2" spans="1:7">
      <c r="A708" s="539">
        <v>2100211</v>
      </c>
      <c r="B708" s="422" t="s">
        <v>677</v>
      </c>
      <c r="C708" s="518">
        <v>0</v>
      </c>
      <c r="D708" s="518">
        <v>0</v>
      </c>
      <c r="E708" s="518">
        <v>0</v>
      </c>
      <c r="F708" s="540">
        <v>0</v>
      </c>
      <c r="G708" s="540">
        <v>0</v>
      </c>
    </row>
    <row r="709" outlineLevel="2" spans="1:7">
      <c r="A709" s="539">
        <v>2100212</v>
      </c>
      <c r="B709" s="422" t="s">
        <v>678</v>
      </c>
      <c r="C709" s="518">
        <v>0</v>
      </c>
      <c r="D709" s="518">
        <v>0</v>
      </c>
      <c r="E709" s="518">
        <v>0</v>
      </c>
      <c r="F709" s="540">
        <v>0</v>
      </c>
      <c r="G709" s="540">
        <v>0</v>
      </c>
    </row>
    <row r="710" outlineLevel="2" spans="1:7">
      <c r="A710" s="539">
        <v>2100213</v>
      </c>
      <c r="B710" s="422" t="s">
        <v>679</v>
      </c>
      <c r="C710" s="518">
        <v>11.096844</v>
      </c>
      <c r="D710" s="518">
        <v>11</v>
      </c>
      <c r="E710" s="518">
        <v>0</v>
      </c>
      <c r="F710" s="540">
        <v>0</v>
      </c>
      <c r="G710" s="540">
        <v>0</v>
      </c>
    </row>
    <row r="711" outlineLevel="2" spans="1:7">
      <c r="A711" s="539">
        <v>2100299</v>
      </c>
      <c r="B711" s="422" t="s">
        <v>680</v>
      </c>
      <c r="C711" s="518">
        <v>2053.791835</v>
      </c>
      <c r="D711" s="518">
        <v>1816</v>
      </c>
      <c r="E711" s="518">
        <v>2918.984804</v>
      </c>
      <c r="F711" s="540">
        <v>1.42126614501805</v>
      </c>
      <c r="G711" s="540">
        <v>1.60737048678414</v>
      </c>
    </row>
    <row r="712" outlineLevel="1" spans="1:7">
      <c r="A712" s="538">
        <v>21003</v>
      </c>
      <c r="B712" s="513" t="s">
        <v>681</v>
      </c>
      <c r="C712" s="511">
        <v>13409.377208</v>
      </c>
      <c r="D712" s="511">
        <v>16108</v>
      </c>
      <c r="E712" s="511">
        <v>15277.82807</v>
      </c>
      <c r="F712" s="537">
        <v>1.13933912313879</v>
      </c>
      <c r="G712" s="537">
        <v>0.948462134963993</v>
      </c>
    </row>
    <row r="713" outlineLevel="2" spans="1:7">
      <c r="A713" s="539">
        <v>2100301</v>
      </c>
      <c r="B713" s="422" t="s">
        <v>682</v>
      </c>
      <c r="C713" s="518">
        <v>604.549032</v>
      </c>
      <c r="D713" s="518">
        <v>1037</v>
      </c>
      <c r="E713" s="518">
        <v>498</v>
      </c>
      <c r="F713" s="540">
        <v>0.823754523851425</v>
      </c>
      <c r="G713" s="540">
        <v>0.48023143683703</v>
      </c>
    </row>
    <row r="714" outlineLevel="2" spans="1:7">
      <c r="A714" s="539">
        <v>2100302</v>
      </c>
      <c r="B714" s="422" t="s">
        <v>683</v>
      </c>
      <c r="C714" s="518">
        <v>11326.28</v>
      </c>
      <c r="D714" s="518">
        <v>11796</v>
      </c>
      <c r="E714" s="518">
        <v>12890.89453</v>
      </c>
      <c r="F714" s="540">
        <v>1.13814019519207</v>
      </c>
      <c r="G714" s="540">
        <v>1.09281913614785</v>
      </c>
    </row>
    <row r="715" ht="27" outlineLevel="2" spans="1:7">
      <c r="A715" s="539">
        <v>2100399</v>
      </c>
      <c r="B715" s="422" t="s">
        <v>684</v>
      </c>
      <c r="C715" s="518">
        <v>1478.548176</v>
      </c>
      <c r="D715" s="518">
        <v>3275</v>
      </c>
      <c r="E715" s="518">
        <v>1888.93354</v>
      </c>
      <c r="F715" s="540">
        <v>1.27755968365552</v>
      </c>
      <c r="G715" s="540">
        <v>0.5767736</v>
      </c>
    </row>
    <row r="716" outlineLevel="1" spans="1:7">
      <c r="A716" s="538">
        <v>21004</v>
      </c>
      <c r="B716" s="513" t="s">
        <v>685</v>
      </c>
      <c r="C716" s="511">
        <v>48450.713974</v>
      </c>
      <c r="D716" s="511">
        <v>33825</v>
      </c>
      <c r="E716" s="511">
        <v>25383.421394</v>
      </c>
      <c r="F716" s="537">
        <v>0.523901905916628</v>
      </c>
      <c r="G716" s="537">
        <v>0.750433744094605</v>
      </c>
    </row>
    <row r="717" outlineLevel="2" spans="1:7">
      <c r="A717" s="539">
        <v>2100401</v>
      </c>
      <c r="B717" s="422" t="s">
        <v>686</v>
      </c>
      <c r="C717" s="518">
        <v>14352.973723</v>
      </c>
      <c r="D717" s="518">
        <v>6676</v>
      </c>
      <c r="E717" s="518">
        <v>6136.543062</v>
      </c>
      <c r="F717" s="540">
        <v>0.427545063512968</v>
      </c>
      <c r="G717" s="540">
        <v>0.91919458687837</v>
      </c>
    </row>
    <row r="718" outlineLevel="2" spans="1:7">
      <c r="A718" s="539">
        <v>2100402</v>
      </c>
      <c r="B718" s="422" t="s">
        <v>687</v>
      </c>
      <c r="C718" s="518">
        <v>1463.074432</v>
      </c>
      <c r="D718" s="518">
        <v>1217</v>
      </c>
      <c r="E718" s="518">
        <v>1051.497198</v>
      </c>
      <c r="F718" s="540">
        <v>0.718690160255634</v>
      </c>
      <c r="G718" s="540">
        <v>0.864007557929334</v>
      </c>
    </row>
    <row r="719" outlineLevel="2" spans="1:7">
      <c r="A719" s="539">
        <v>2100403</v>
      </c>
      <c r="B719" s="422" t="s">
        <v>688</v>
      </c>
      <c r="C719" s="518">
        <v>0</v>
      </c>
      <c r="D719" s="518">
        <v>0</v>
      </c>
      <c r="E719" s="518">
        <v>0</v>
      </c>
      <c r="F719" s="540">
        <v>0</v>
      </c>
      <c r="G719" s="540">
        <v>0</v>
      </c>
    </row>
    <row r="720" outlineLevel="2" spans="1:7">
      <c r="A720" s="539">
        <v>2100404</v>
      </c>
      <c r="B720" s="422" t="s">
        <v>689</v>
      </c>
      <c r="C720" s="518">
        <v>0</v>
      </c>
      <c r="D720" s="518">
        <v>0</v>
      </c>
      <c r="E720" s="518">
        <v>0</v>
      </c>
      <c r="F720" s="540">
        <v>0</v>
      </c>
      <c r="G720" s="540">
        <v>0</v>
      </c>
    </row>
    <row r="721" outlineLevel="2" spans="1:7">
      <c r="A721" s="539">
        <v>2100405</v>
      </c>
      <c r="B721" s="422" t="s">
        <v>690</v>
      </c>
      <c r="C721" s="518">
        <v>275.436902</v>
      </c>
      <c r="D721" s="518">
        <v>275</v>
      </c>
      <c r="E721" s="518">
        <v>169.282185</v>
      </c>
      <c r="F721" s="540">
        <v>0.614595153266718</v>
      </c>
      <c r="G721" s="540">
        <v>0.615571581818182</v>
      </c>
    </row>
    <row r="722" outlineLevel="2" spans="1:7">
      <c r="A722" s="539">
        <v>2100406</v>
      </c>
      <c r="B722" s="422" t="s">
        <v>691</v>
      </c>
      <c r="C722" s="518">
        <v>1697.569069</v>
      </c>
      <c r="D722" s="518">
        <v>1679</v>
      </c>
      <c r="E722" s="518">
        <v>1223.020138</v>
      </c>
      <c r="F722" s="540">
        <v>0.720453830323649</v>
      </c>
      <c r="G722" s="540">
        <v>0.728421761762954</v>
      </c>
    </row>
    <row r="723" outlineLevel="2" spans="1:7">
      <c r="A723" s="539">
        <v>2100407</v>
      </c>
      <c r="B723" s="422" t="s">
        <v>692</v>
      </c>
      <c r="C723" s="518">
        <v>0</v>
      </c>
      <c r="D723" s="518">
        <v>0</v>
      </c>
      <c r="E723" s="518">
        <v>0</v>
      </c>
      <c r="F723" s="540">
        <v>0</v>
      </c>
      <c r="G723" s="540">
        <v>0</v>
      </c>
    </row>
    <row r="724" outlineLevel="2" spans="1:7">
      <c r="A724" s="539">
        <v>2100408</v>
      </c>
      <c r="B724" s="422" t="s">
        <v>693</v>
      </c>
      <c r="C724" s="518">
        <v>10490.02</v>
      </c>
      <c r="D724" s="518">
        <v>9099</v>
      </c>
      <c r="E724" s="518">
        <v>3293.9</v>
      </c>
      <c r="F724" s="540">
        <v>0.314003214483862</v>
      </c>
      <c r="G724" s="540">
        <v>0.362006813935597</v>
      </c>
    </row>
    <row r="725" outlineLevel="2" spans="1:7">
      <c r="A725" s="539">
        <v>2100409</v>
      </c>
      <c r="B725" s="422" t="s">
        <v>694</v>
      </c>
      <c r="C725" s="518">
        <v>7255.74</v>
      </c>
      <c r="D725" s="518">
        <v>3791</v>
      </c>
      <c r="E725" s="518">
        <v>3373.178811</v>
      </c>
      <c r="F725" s="540">
        <v>0.464897971950483</v>
      </c>
      <c r="G725" s="540">
        <v>0.889786022421525</v>
      </c>
    </row>
    <row r="726" ht="27" outlineLevel="2" spans="1:7">
      <c r="A726" s="539">
        <v>2100410</v>
      </c>
      <c r="B726" s="422" t="s">
        <v>695</v>
      </c>
      <c r="C726" s="518">
        <v>11995.53</v>
      </c>
      <c r="D726" s="518">
        <v>8352</v>
      </c>
      <c r="E726" s="518">
        <v>8673</v>
      </c>
      <c r="F726" s="540">
        <v>0.72301932469845</v>
      </c>
      <c r="G726" s="540">
        <v>1.03843390804598</v>
      </c>
    </row>
    <row r="727" outlineLevel="2" spans="1:7">
      <c r="A727" s="539">
        <v>2100499</v>
      </c>
      <c r="B727" s="422" t="s">
        <v>696</v>
      </c>
      <c r="C727" s="518">
        <v>920.369848</v>
      </c>
      <c r="D727" s="518">
        <v>2736</v>
      </c>
      <c r="E727" s="518">
        <v>1463</v>
      </c>
      <c r="F727" s="540">
        <v>1.5895783669784</v>
      </c>
      <c r="G727" s="540">
        <v>0.534722222222222</v>
      </c>
    </row>
    <row r="728" outlineLevel="1" spans="1:7">
      <c r="A728" s="538">
        <v>21006</v>
      </c>
      <c r="B728" s="513" t="s">
        <v>697</v>
      </c>
      <c r="C728" s="511">
        <v>23</v>
      </c>
      <c r="D728" s="511">
        <v>32</v>
      </c>
      <c r="E728" s="511">
        <v>0</v>
      </c>
      <c r="F728" s="537">
        <v>0</v>
      </c>
      <c r="G728" s="537">
        <v>0</v>
      </c>
    </row>
    <row r="729" outlineLevel="2" spans="1:7">
      <c r="A729" s="539">
        <v>2100601</v>
      </c>
      <c r="B729" s="422" t="s">
        <v>698</v>
      </c>
      <c r="C729" s="518">
        <v>0</v>
      </c>
      <c r="D729" s="518">
        <v>9</v>
      </c>
      <c r="E729" s="518">
        <v>0</v>
      </c>
      <c r="F729" s="540">
        <v>0</v>
      </c>
      <c r="G729" s="540">
        <v>0</v>
      </c>
    </row>
    <row r="730" outlineLevel="2" spans="1:7">
      <c r="A730" s="539">
        <v>2100699</v>
      </c>
      <c r="B730" s="422" t="s">
        <v>699</v>
      </c>
      <c r="C730" s="518">
        <v>23</v>
      </c>
      <c r="D730" s="518">
        <v>23</v>
      </c>
      <c r="E730" s="518">
        <v>0</v>
      </c>
      <c r="F730" s="540">
        <v>0</v>
      </c>
      <c r="G730" s="540">
        <v>0</v>
      </c>
    </row>
    <row r="731" outlineLevel="1" spans="1:7">
      <c r="A731" s="538">
        <v>21007</v>
      </c>
      <c r="B731" s="513" t="s">
        <v>700</v>
      </c>
      <c r="C731" s="511">
        <v>2430.66627</v>
      </c>
      <c r="D731" s="511">
        <v>2511</v>
      </c>
      <c r="E731" s="511">
        <v>6858.647583</v>
      </c>
      <c r="F731" s="537">
        <v>2.82171504482185</v>
      </c>
      <c r="G731" s="537">
        <v>2.73144069414576</v>
      </c>
    </row>
    <row r="732" outlineLevel="2" spans="1:7">
      <c r="A732" s="539">
        <v>2100716</v>
      </c>
      <c r="B732" s="422" t="s">
        <v>701</v>
      </c>
      <c r="C732" s="518">
        <v>316.50757</v>
      </c>
      <c r="D732" s="518">
        <v>238</v>
      </c>
      <c r="E732" s="518">
        <v>224.649283</v>
      </c>
      <c r="F732" s="540">
        <v>0.709775387046825</v>
      </c>
      <c r="G732" s="540">
        <v>0.943904550420168</v>
      </c>
    </row>
    <row r="733" outlineLevel="2" spans="1:7">
      <c r="A733" s="539">
        <v>2100717</v>
      </c>
      <c r="B733" s="422" t="s">
        <v>702</v>
      </c>
      <c r="C733" s="518">
        <v>745</v>
      </c>
      <c r="D733" s="518">
        <v>1622</v>
      </c>
      <c r="E733" s="518">
        <v>5974.1677</v>
      </c>
      <c r="F733" s="540">
        <v>8.01901704697987</v>
      </c>
      <c r="G733" s="540">
        <v>3.68321066584464</v>
      </c>
    </row>
    <row r="734" outlineLevel="2" spans="1:7">
      <c r="A734" s="539">
        <v>2100799</v>
      </c>
      <c r="B734" s="422" t="s">
        <v>703</v>
      </c>
      <c r="C734" s="518">
        <v>1369.1587</v>
      </c>
      <c r="D734" s="518">
        <v>651</v>
      </c>
      <c r="E734" s="518">
        <v>659.8306</v>
      </c>
      <c r="F734" s="540">
        <v>0.481924118803759</v>
      </c>
      <c r="G734" s="540">
        <v>1.01356466973886</v>
      </c>
    </row>
    <row r="735" outlineLevel="1" spans="1:7">
      <c r="A735" s="538">
        <v>21011</v>
      </c>
      <c r="B735" s="513" t="s">
        <v>704</v>
      </c>
      <c r="C735" s="511">
        <v>12050.478665</v>
      </c>
      <c r="D735" s="511">
        <v>10438</v>
      </c>
      <c r="E735" s="511">
        <v>10450.245808</v>
      </c>
      <c r="F735" s="537">
        <v>0.867205867792804</v>
      </c>
      <c r="G735" s="537">
        <v>1.00117319486492</v>
      </c>
    </row>
    <row r="736" outlineLevel="2" spans="1:7">
      <c r="A736" s="539">
        <v>2101101</v>
      </c>
      <c r="B736" s="422" t="s">
        <v>705</v>
      </c>
      <c r="C736" s="518">
        <v>6454.918224</v>
      </c>
      <c r="D736" s="518">
        <v>5722</v>
      </c>
      <c r="E736" s="518">
        <v>5523.662371</v>
      </c>
      <c r="F736" s="540">
        <v>0.855729256253394</v>
      </c>
      <c r="G736" s="540">
        <v>0.965337709017826</v>
      </c>
    </row>
    <row r="737" outlineLevel="2" spans="1:7">
      <c r="A737" s="539">
        <v>2101102</v>
      </c>
      <c r="B737" s="422" t="s">
        <v>706</v>
      </c>
      <c r="C737" s="518">
        <v>3476.393155</v>
      </c>
      <c r="D737" s="518">
        <v>2602</v>
      </c>
      <c r="E737" s="518">
        <v>2753.737823</v>
      </c>
      <c r="F737" s="540">
        <v>0.792124969823788</v>
      </c>
      <c r="G737" s="540">
        <v>1.05831584281322</v>
      </c>
    </row>
    <row r="738" outlineLevel="2" spans="1:7">
      <c r="A738" s="539">
        <v>2101103</v>
      </c>
      <c r="B738" s="422" t="s">
        <v>707</v>
      </c>
      <c r="C738" s="518">
        <v>2119.167286</v>
      </c>
      <c r="D738" s="518">
        <v>2114</v>
      </c>
      <c r="E738" s="518">
        <v>2099.845614</v>
      </c>
      <c r="F738" s="540">
        <v>0.990882422483753</v>
      </c>
      <c r="G738" s="540">
        <v>0.993304453169347</v>
      </c>
    </row>
    <row r="739" ht="27" outlineLevel="2" spans="1:7">
      <c r="A739" s="539">
        <v>2101199</v>
      </c>
      <c r="B739" s="422" t="s">
        <v>708</v>
      </c>
      <c r="C739" s="518">
        <v>0</v>
      </c>
      <c r="D739" s="518">
        <v>0</v>
      </c>
      <c r="E739" s="518">
        <v>73</v>
      </c>
      <c r="F739" s="540">
        <v>0</v>
      </c>
      <c r="G739" s="540">
        <v>0</v>
      </c>
    </row>
    <row r="740" ht="27" outlineLevel="1" spans="1:7">
      <c r="A740" s="538">
        <v>21012</v>
      </c>
      <c r="B740" s="513" t="s">
        <v>709</v>
      </c>
      <c r="C740" s="511">
        <v>51961</v>
      </c>
      <c r="D740" s="511">
        <v>46357</v>
      </c>
      <c r="E740" s="511">
        <v>51031.0092</v>
      </c>
      <c r="F740" s="537">
        <v>0.982102138142068</v>
      </c>
      <c r="G740" s="537">
        <v>1.10082639515068</v>
      </c>
    </row>
    <row r="741" ht="27" outlineLevel="2" spans="1:7">
      <c r="A741" s="539">
        <v>2101201</v>
      </c>
      <c r="B741" s="422" t="s">
        <v>710</v>
      </c>
      <c r="C741" s="518">
        <v>1025.3</v>
      </c>
      <c r="D741" s="518">
        <v>1506</v>
      </c>
      <c r="E741" s="518">
        <v>0</v>
      </c>
      <c r="F741" s="540">
        <v>0</v>
      </c>
      <c r="G741" s="540">
        <v>0</v>
      </c>
    </row>
    <row r="742" ht="27" outlineLevel="2" spans="1:7">
      <c r="A742" s="539">
        <v>2101202</v>
      </c>
      <c r="B742" s="422" t="s">
        <v>711</v>
      </c>
      <c r="C742" s="518">
        <v>49835.7</v>
      </c>
      <c r="D742" s="518">
        <v>44457</v>
      </c>
      <c r="E742" s="518">
        <v>51031.0092</v>
      </c>
      <c r="F742" s="540">
        <v>1.02398499870575</v>
      </c>
      <c r="G742" s="540">
        <v>1.14787343275525</v>
      </c>
    </row>
    <row r="743" ht="27" outlineLevel="2" spans="1:7">
      <c r="A743" s="539">
        <v>2101299</v>
      </c>
      <c r="B743" s="422" t="s">
        <v>712</v>
      </c>
      <c r="C743" s="518">
        <v>1100</v>
      </c>
      <c r="D743" s="518">
        <v>394</v>
      </c>
      <c r="E743" s="518">
        <v>0</v>
      </c>
      <c r="F743" s="540">
        <v>0</v>
      </c>
      <c r="G743" s="540">
        <v>0</v>
      </c>
    </row>
    <row r="744" outlineLevel="1" spans="1:7">
      <c r="A744" s="538">
        <v>21013</v>
      </c>
      <c r="B744" s="513" t="s">
        <v>713</v>
      </c>
      <c r="C744" s="511">
        <v>1816.24</v>
      </c>
      <c r="D744" s="511">
        <v>1588</v>
      </c>
      <c r="E744" s="511">
        <v>2571</v>
      </c>
      <c r="F744" s="537">
        <v>1.41556182002379</v>
      </c>
      <c r="G744" s="537">
        <v>1.61901763224181</v>
      </c>
    </row>
    <row r="745" outlineLevel="2" spans="1:7">
      <c r="A745" s="539">
        <v>2101301</v>
      </c>
      <c r="B745" s="422" t="s">
        <v>714</v>
      </c>
      <c r="C745" s="518">
        <v>1504</v>
      </c>
      <c r="D745" s="518">
        <v>1419</v>
      </c>
      <c r="E745" s="518">
        <v>2280</v>
      </c>
      <c r="F745" s="540">
        <v>1.51595744680851</v>
      </c>
      <c r="G745" s="540">
        <v>1.60676532769556</v>
      </c>
    </row>
    <row r="746" outlineLevel="2" spans="1:7">
      <c r="A746" s="539">
        <v>2101302</v>
      </c>
      <c r="B746" s="422" t="s">
        <v>715</v>
      </c>
      <c r="C746" s="518">
        <v>0</v>
      </c>
      <c r="D746" s="518">
        <v>0</v>
      </c>
      <c r="E746" s="518">
        <v>0</v>
      </c>
      <c r="F746" s="540">
        <v>0</v>
      </c>
      <c r="G746" s="540">
        <v>0</v>
      </c>
    </row>
    <row r="747" outlineLevel="2" spans="1:7">
      <c r="A747" s="539">
        <v>2101399</v>
      </c>
      <c r="B747" s="422" t="s">
        <v>716</v>
      </c>
      <c r="C747" s="518">
        <v>312.24</v>
      </c>
      <c r="D747" s="518">
        <v>169</v>
      </c>
      <c r="E747" s="518">
        <v>291</v>
      </c>
      <c r="F747" s="540">
        <v>0.931975403535742</v>
      </c>
      <c r="G747" s="540">
        <v>1.72189349112426</v>
      </c>
    </row>
    <row r="748" outlineLevel="1" spans="1:7">
      <c r="A748" s="538">
        <v>21014</v>
      </c>
      <c r="B748" s="513" t="s">
        <v>717</v>
      </c>
      <c r="C748" s="511">
        <v>583.433722</v>
      </c>
      <c r="D748" s="511">
        <v>637</v>
      </c>
      <c r="E748" s="511">
        <v>342</v>
      </c>
      <c r="F748" s="537">
        <v>0.586184834890294</v>
      </c>
      <c r="G748" s="537">
        <v>0.536891679748823</v>
      </c>
    </row>
    <row r="749" outlineLevel="2" spans="1:7">
      <c r="A749" s="539">
        <v>2101401</v>
      </c>
      <c r="B749" s="422" t="s">
        <v>718</v>
      </c>
      <c r="C749" s="518">
        <v>568.63793</v>
      </c>
      <c r="D749" s="518">
        <v>622</v>
      </c>
      <c r="E749" s="518">
        <v>342</v>
      </c>
      <c r="F749" s="540">
        <v>0.601437192204185</v>
      </c>
      <c r="G749" s="540">
        <v>0.54983922829582</v>
      </c>
    </row>
    <row r="750" outlineLevel="2" spans="1:7">
      <c r="A750" s="539">
        <v>2101499</v>
      </c>
      <c r="B750" s="422" t="s">
        <v>719</v>
      </c>
      <c r="C750" s="518">
        <v>14.795792</v>
      </c>
      <c r="D750" s="518">
        <v>15</v>
      </c>
      <c r="E750" s="518">
        <v>0</v>
      </c>
      <c r="F750" s="540">
        <v>0</v>
      </c>
      <c r="G750" s="540">
        <v>0</v>
      </c>
    </row>
    <row r="751" outlineLevel="1" spans="1:7">
      <c r="A751" s="538">
        <v>21015</v>
      </c>
      <c r="B751" s="513" t="s">
        <v>720</v>
      </c>
      <c r="C751" s="511">
        <v>2514.186357</v>
      </c>
      <c r="D751" s="511">
        <v>4379</v>
      </c>
      <c r="E751" s="511">
        <v>2153.647384</v>
      </c>
      <c r="F751" s="537">
        <v>0.856598150731274</v>
      </c>
      <c r="G751" s="537">
        <v>0.491812601963919</v>
      </c>
    </row>
    <row r="752" outlineLevel="2" spans="1:7">
      <c r="A752" s="539">
        <v>2101501</v>
      </c>
      <c r="B752" s="422" t="s">
        <v>196</v>
      </c>
      <c r="C752" s="518">
        <v>1586.186357</v>
      </c>
      <c r="D752" s="518">
        <v>3323</v>
      </c>
      <c r="E752" s="518">
        <v>1392.447384</v>
      </c>
      <c r="F752" s="540">
        <v>0.877858631083914</v>
      </c>
      <c r="G752" s="540">
        <v>0.419033218176347</v>
      </c>
    </row>
    <row r="753" outlineLevel="2" spans="1:7">
      <c r="A753" s="539">
        <v>2101502</v>
      </c>
      <c r="B753" s="422" t="s">
        <v>197</v>
      </c>
      <c r="C753" s="518">
        <v>7</v>
      </c>
      <c r="D753" s="518">
        <v>33</v>
      </c>
      <c r="E753" s="518">
        <v>44.2</v>
      </c>
      <c r="F753" s="540">
        <v>6.31428571428571</v>
      </c>
      <c r="G753" s="540">
        <v>1.33939393939394</v>
      </c>
    </row>
    <row r="754" outlineLevel="2" spans="1:7">
      <c r="A754" s="539">
        <v>2101503</v>
      </c>
      <c r="B754" s="422" t="s">
        <v>198</v>
      </c>
      <c r="C754" s="518">
        <v>0</v>
      </c>
      <c r="D754" s="518">
        <v>0</v>
      </c>
      <c r="E754" s="518">
        <v>0</v>
      </c>
      <c r="F754" s="540">
        <v>0</v>
      </c>
      <c r="G754" s="540">
        <v>0</v>
      </c>
    </row>
    <row r="755" outlineLevel="2" spans="1:7">
      <c r="A755" s="539">
        <v>2101504</v>
      </c>
      <c r="B755" s="422" t="s">
        <v>237</v>
      </c>
      <c r="C755" s="518">
        <v>20</v>
      </c>
      <c r="D755" s="518">
        <v>24</v>
      </c>
      <c r="E755" s="518">
        <v>167</v>
      </c>
      <c r="F755" s="540">
        <v>8.35</v>
      </c>
      <c r="G755" s="540">
        <v>6.95833333333333</v>
      </c>
    </row>
    <row r="756" outlineLevel="2" spans="1:7">
      <c r="A756" s="539">
        <v>2101505</v>
      </c>
      <c r="B756" s="422" t="s">
        <v>721</v>
      </c>
      <c r="C756" s="518">
        <v>508</v>
      </c>
      <c r="D756" s="518">
        <v>526</v>
      </c>
      <c r="E756" s="518">
        <v>36</v>
      </c>
      <c r="F756" s="540">
        <v>0.0708661417322835</v>
      </c>
      <c r="G756" s="540">
        <v>0.0684410646387833</v>
      </c>
    </row>
    <row r="757" outlineLevel="2" spans="1:7">
      <c r="A757" s="539">
        <v>2101506</v>
      </c>
      <c r="B757" s="422" t="s">
        <v>722</v>
      </c>
      <c r="C757" s="518">
        <v>73</v>
      </c>
      <c r="D757" s="518">
        <v>71</v>
      </c>
      <c r="E757" s="518">
        <v>51</v>
      </c>
      <c r="F757" s="540">
        <v>0.698630136986301</v>
      </c>
      <c r="G757" s="540">
        <v>0.71830985915493</v>
      </c>
    </row>
    <row r="758" outlineLevel="2" spans="1:7">
      <c r="A758" s="539">
        <v>2101550</v>
      </c>
      <c r="B758" s="422" t="s">
        <v>205</v>
      </c>
      <c r="C758" s="518">
        <v>0</v>
      </c>
      <c r="D758" s="518">
        <v>0</v>
      </c>
      <c r="E758" s="518">
        <v>0</v>
      </c>
      <c r="F758" s="540">
        <v>0</v>
      </c>
      <c r="G758" s="540">
        <v>0</v>
      </c>
    </row>
    <row r="759" ht="30" customHeight="1" outlineLevel="2" spans="1:7">
      <c r="A759" s="539">
        <v>2101599</v>
      </c>
      <c r="B759" s="422" t="s">
        <v>723</v>
      </c>
      <c r="C759" s="518">
        <v>320</v>
      </c>
      <c r="D759" s="518">
        <v>402</v>
      </c>
      <c r="E759" s="518">
        <v>463</v>
      </c>
      <c r="F759" s="540">
        <v>1.446875</v>
      </c>
      <c r="G759" s="540">
        <v>1.15174129353234</v>
      </c>
    </row>
    <row r="760" outlineLevel="1" spans="1:7">
      <c r="A760" s="538">
        <v>21016</v>
      </c>
      <c r="B760" s="513" t="s">
        <v>724</v>
      </c>
      <c r="C760" s="511">
        <v>1837.48</v>
      </c>
      <c r="D760" s="511">
        <v>2649</v>
      </c>
      <c r="E760" s="511">
        <v>2215.24</v>
      </c>
      <c r="F760" s="537">
        <v>1.20558591113917</v>
      </c>
      <c r="G760" s="537">
        <v>0.836255190637976</v>
      </c>
    </row>
    <row r="761" outlineLevel="2" spans="1:7">
      <c r="A761" s="539">
        <v>2101601</v>
      </c>
      <c r="B761" s="422" t="s">
        <v>724</v>
      </c>
      <c r="C761" s="518">
        <v>1837.48</v>
      </c>
      <c r="D761" s="518">
        <v>2649</v>
      </c>
      <c r="E761" s="518">
        <v>2215.24</v>
      </c>
      <c r="F761" s="540">
        <v>1.20558591113917</v>
      </c>
      <c r="G761" s="540">
        <v>0.836255190637976</v>
      </c>
    </row>
    <row r="762" outlineLevel="1" spans="1:7">
      <c r="A762" s="538">
        <v>21017</v>
      </c>
      <c r="B762" s="513" t="s">
        <v>725</v>
      </c>
      <c r="C762" s="511">
        <v>0</v>
      </c>
      <c r="D762" s="511">
        <v>0</v>
      </c>
      <c r="E762" s="511">
        <v>0</v>
      </c>
      <c r="F762" s="537">
        <v>0</v>
      </c>
      <c r="G762" s="537">
        <v>0</v>
      </c>
    </row>
    <row r="763" outlineLevel="2" spans="1:7">
      <c r="A763" s="539">
        <v>2101701</v>
      </c>
      <c r="B763" s="422" t="s">
        <v>196</v>
      </c>
      <c r="C763" s="518">
        <v>0</v>
      </c>
      <c r="D763" s="518">
        <v>0</v>
      </c>
      <c r="E763" s="518">
        <v>0</v>
      </c>
      <c r="F763" s="540">
        <v>0</v>
      </c>
      <c r="G763" s="540">
        <v>0</v>
      </c>
    </row>
    <row r="764" outlineLevel="2" spans="1:7">
      <c r="A764" s="539">
        <v>2101702</v>
      </c>
      <c r="B764" s="422" t="s">
        <v>197</v>
      </c>
      <c r="C764" s="518">
        <v>0</v>
      </c>
      <c r="D764" s="518">
        <v>0</v>
      </c>
      <c r="E764" s="518">
        <v>0</v>
      </c>
      <c r="F764" s="540">
        <v>0</v>
      </c>
      <c r="G764" s="540">
        <v>0</v>
      </c>
    </row>
    <row r="765" outlineLevel="2" spans="1:7">
      <c r="A765" s="539">
        <v>2101703</v>
      </c>
      <c r="B765" s="422" t="s">
        <v>198</v>
      </c>
      <c r="C765" s="518">
        <v>0</v>
      </c>
      <c r="D765" s="518">
        <v>0</v>
      </c>
      <c r="E765" s="518">
        <v>0</v>
      </c>
      <c r="F765" s="540">
        <v>0</v>
      </c>
      <c r="G765" s="540">
        <v>0</v>
      </c>
    </row>
    <row r="766" outlineLevel="2" spans="1:7">
      <c r="A766" s="539">
        <v>2101704</v>
      </c>
      <c r="B766" s="422" t="s">
        <v>726</v>
      </c>
      <c r="C766" s="518">
        <v>0</v>
      </c>
      <c r="D766" s="518">
        <v>0</v>
      </c>
      <c r="E766" s="518">
        <v>0</v>
      </c>
      <c r="F766" s="540">
        <v>0</v>
      </c>
      <c r="G766" s="540">
        <v>0</v>
      </c>
    </row>
    <row r="767" outlineLevel="2" spans="1:7">
      <c r="A767" s="539">
        <v>2101799</v>
      </c>
      <c r="B767" s="422" t="s">
        <v>727</v>
      </c>
      <c r="C767" s="518">
        <v>0</v>
      </c>
      <c r="D767" s="518">
        <v>0</v>
      </c>
      <c r="E767" s="518">
        <v>0</v>
      </c>
      <c r="F767" s="540">
        <v>0</v>
      </c>
      <c r="G767" s="540">
        <v>0</v>
      </c>
    </row>
    <row r="768" outlineLevel="1" spans="1:7">
      <c r="A768" s="538">
        <v>21018</v>
      </c>
      <c r="B768" s="513" t="s">
        <v>728</v>
      </c>
      <c r="C768" s="511">
        <v>0</v>
      </c>
      <c r="D768" s="511">
        <v>0</v>
      </c>
      <c r="E768" s="511">
        <v>0</v>
      </c>
      <c r="F768" s="537">
        <v>0</v>
      </c>
      <c r="G768" s="537">
        <v>0</v>
      </c>
    </row>
    <row r="769" outlineLevel="2" spans="1:7">
      <c r="A769" s="539">
        <v>2101801</v>
      </c>
      <c r="B769" s="422" t="s">
        <v>196</v>
      </c>
      <c r="C769" s="518">
        <v>0</v>
      </c>
      <c r="D769" s="518">
        <v>0</v>
      </c>
      <c r="E769" s="518">
        <v>0</v>
      </c>
      <c r="F769" s="540">
        <v>0</v>
      </c>
      <c r="G769" s="540">
        <v>0</v>
      </c>
    </row>
    <row r="770" outlineLevel="2" spans="1:7">
      <c r="A770" s="539">
        <v>2101802</v>
      </c>
      <c r="B770" s="422" t="s">
        <v>197</v>
      </c>
      <c r="C770" s="518">
        <v>0</v>
      </c>
      <c r="D770" s="518">
        <v>0</v>
      </c>
      <c r="E770" s="518">
        <v>0</v>
      </c>
      <c r="F770" s="540">
        <v>0</v>
      </c>
      <c r="G770" s="540">
        <v>0</v>
      </c>
    </row>
    <row r="771" outlineLevel="2" spans="1:7">
      <c r="A771" s="539">
        <v>2101803</v>
      </c>
      <c r="B771" s="422" t="s">
        <v>198</v>
      </c>
      <c r="C771" s="518">
        <v>0</v>
      </c>
      <c r="D771" s="518">
        <v>0</v>
      </c>
      <c r="E771" s="518">
        <v>0</v>
      </c>
      <c r="F771" s="540">
        <v>0</v>
      </c>
      <c r="G771" s="540">
        <v>0</v>
      </c>
    </row>
    <row r="772" ht="33" customHeight="1" outlineLevel="2" spans="1:7">
      <c r="A772" s="539">
        <v>2101899</v>
      </c>
      <c r="B772" s="422" t="s">
        <v>729</v>
      </c>
      <c r="C772" s="518">
        <v>0</v>
      </c>
      <c r="D772" s="518">
        <v>0</v>
      </c>
      <c r="E772" s="518">
        <v>0</v>
      </c>
      <c r="F772" s="540">
        <v>0</v>
      </c>
      <c r="G772" s="540">
        <v>0</v>
      </c>
    </row>
    <row r="773" outlineLevel="1" spans="1:7">
      <c r="A773" s="538">
        <v>21099</v>
      </c>
      <c r="B773" s="513" t="s">
        <v>730</v>
      </c>
      <c r="C773" s="511">
        <v>327.329954</v>
      </c>
      <c r="D773" s="511">
        <v>639</v>
      </c>
      <c r="E773" s="511">
        <v>1638.938506</v>
      </c>
      <c r="F773" s="537">
        <v>5.00699213735875</v>
      </c>
      <c r="G773" s="537">
        <v>2.56484899217527</v>
      </c>
    </row>
    <row r="774" outlineLevel="2" spans="1:7">
      <c r="A774" s="539">
        <v>2109999</v>
      </c>
      <c r="B774" s="422" t="s">
        <v>730</v>
      </c>
      <c r="C774" s="518">
        <v>327.329954</v>
      </c>
      <c r="D774" s="518">
        <v>639</v>
      </c>
      <c r="E774" s="518">
        <v>1638.938506</v>
      </c>
      <c r="F774" s="540">
        <v>5.00699213735875</v>
      </c>
      <c r="G774" s="540">
        <v>2.56484899217527</v>
      </c>
    </row>
    <row r="775" s="501" customFormat="1" spans="1:7">
      <c r="A775" s="535">
        <v>211</v>
      </c>
      <c r="B775" s="536" t="s">
        <v>731</v>
      </c>
      <c r="C775" s="511">
        <v>38586.147589</v>
      </c>
      <c r="D775" s="511">
        <v>35333</v>
      </c>
      <c r="E775" s="511">
        <v>28782.932292</v>
      </c>
      <c r="F775" s="537">
        <v>0.745939516911124</v>
      </c>
      <c r="G775" s="537">
        <v>0.814618976367702</v>
      </c>
    </row>
    <row r="776" outlineLevel="1" spans="1:7">
      <c r="A776" s="538">
        <v>21101</v>
      </c>
      <c r="B776" s="513" t="s">
        <v>732</v>
      </c>
      <c r="C776" s="511">
        <v>1572.50103</v>
      </c>
      <c r="D776" s="511">
        <v>1857</v>
      </c>
      <c r="E776" s="511">
        <v>1697.424119</v>
      </c>
      <c r="F776" s="537">
        <v>1.07944229391061</v>
      </c>
      <c r="G776" s="537">
        <v>0.914067915455035</v>
      </c>
    </row>
    <row r="777" outlineLevel="2" spans="1:7">
      <c r="A777" s="539">
        <v>2110101</v>
      </c>
      <c r="B777" s="422" t="s">
        <v>196</v>
      </c>
      <c r="C777" s="518">
        <v>659.50103</v>
      </c>
      <c r="D777" s="518">
        <v>742</v>
      </c>
      <c r="E777" s="518">
        <v>669.424119</v>
      </c>
      <c r="F777" s="540">
        <v>1.01504635860842</v>
      </c>
      <c r="G777" s="540">
        <v>0.902188839622642</v>
      </c>
    </row>
    <row r="778" outlineLevel="2" spans="1:7">
      <c r="A778" s="539">
        <v>2110102</v>
      </c>
      <c r="B778" s="422" t="s">
        <v>197</v>
      </c>
      <c r="C778" s="518">
        <v>745</v>
      </c>
      <c r="D778" s="518">
        <v>931</v>
      </c>
      <c r="E778" s="518">
        <v>626</v>
      </c>
      <c r="F778" s="540">
        <v>0.840268456375839</v>
      </c>
      <c r="G778" s="540">
        <v>0.672395273899033</v>
      </c>
    </row>
    <row r="779" outlineLevel="2" spans="1:7">
      <c r="A779" s="539">
        <v>2110103</v>
      </c>
      <c r="B779" s="422" t="s">
        <v>198</v>
      </c>
      <c r="C779" s="518">
        <v>0</v>
      </c>
      <c r="D779" s="518">
        <v>0</v>
      </c>
      <c r="E779" s="518">
        <v>0</v>
      </c>
      <c r="F779" s="540">
        <v>0</v>
      </c>
      <c r="G779" s="540">
        <v>0</v>
      </c>
    </row>
    <row r="780" outlineLevel="2" spans="1:7">
      <c r="A780" s="539">
        <v>2110104</v>
      </c>
      <c r="B780" s="422" t="s">
        <v>733</v>
      </c>
      <c r="C780" s="518">
        <v>70</v>
      </c>
      <c r="D780" s="518">
        <v>79</v>
      </c>
      <c r="E780" s="518">
        <v>75</v>
      </c>
      <c r="F780" s="540">
        <v>1.07142857142857</v>
      </c>
      <c r="G780" s="540">
        <v>0.949367088607595</v>
      </c>
    </row>
    <row r="781" ht="27" outlineLevel="2" spans="1:7">
      <c r="A781" s="539">
        <v>2110105</v>
      </c>
      <c r="B781" s="422" t="s">
        <v>734</v>
      </c>
      <c r="C781" s="518">
        <v>0</v>
      </c>
      <c r="D781" s="518">
        <v>0</v>
      </c>
      <c r="E781" s="518">
        <v>0</v>
      </c>
      <c r="F781" s="540">
        <v>0</v>
      </c>
      <c r="G781" s="540">
        <v>0</v>
      </c>
    </row>
    <row r="782" outlineLevel="2" spans="1:7">
      <c r="A782" s="539">
        <v>2110106</v>
      </c>
      <c r="B782" s="422" t="s">
        <v>735</v>
      </c>
      <c r="C782" s="518">
        <v>0</v>
      </c>
      <c r="D782" s="518">
        <v>0</v>
      </c>
      <c r="E782" s="518">
        <v>0</v>
      </c>
      <c r="F782" s="540">
        <v>0</v>
      </c>
      <c r="G782" s="540">
        <v>0</v>
      </c>
    </row>
    <row r="783" outlineLevel="2" spans="1:7">
      <c r="A783" s="539">
        <v>2110107</v>
      </c>
      <c r="B783" s="422" t="s">
        <v>736</v>
      </c>
      <c r="C783" s="518">
        <v>0</v>
      </c>
      <c r="D783" s="518">
        <v>0</v>
      </c>
      <c r="E783" s="518">
        <v>0</v>
      </c>
      <c r="F783" s="540">
        <v>0</v>
      </c>
      <c r="G783" s="540">
        <v>0</v>
      </c>
    </row>
    <row r="784" outlineLevel="2" spans="1:7">
      <c r="A784" s="539">
        <v>2110108</v>
      </c>
      <c r="B784" s="422" t="s">
        <v>737</v>
      </c>
      <c r="C784" s="518">
        <v>0</v>
      </c>
      <c r="D784" s="518">
        <v>0</v>
      </c>
      <c r="E784" s="518">
        <v>0</v>
      </c>
      <c r="F784" s="540">
        <v>0</v>
      </c>
      <c r="G784" s="540">
        <v>0</v>
      </c>
    </row>
    <row r="785" ht="27" outlineLevel="2" spans="1:7">
      <c r="A785" s="539">
        <v>2110199</v>
      </c>
      <c r="B785" s="422" t="s">
        <v>738</v>
      </c>
      <c r="C785" s="518">
        <v>98</v>
      </c>
      <c r="D785" s="518">
        <v>105</v>
      </c>
      <c r="E785" s="518">
        <v>327</v>
      </c>
      <c r="F785" s="540">
        <v>3.33673469387755</v>
      </c>
      <c r="G785" s="540">
        <v>3.11428571428571</v>
      </c>
    </row>
    <row r="786" outlineLevel="1" spans="1:7">
      <c r="A786" s="538">
        <v>21102</v>
      </c>
      <c r="B786" s="513" t="s">
        <v>739</v>
      </c>
      <c r="C786" s="511">
        <v>166.99</v>
      </c>
      <c r="D786" s="511">
        <v>207</v>
      </c>
      <c r="E786" s="511">
        <v>40</v>
      </c>
      <c r="F786" s="537">
        <v>0.239535301515061</v>
      </c>
      <c r="G786" s="537">
        <v>0.193236714975845</v>
      </c>
    </row>
    <row r="787" outlineLevel="2" spans="1:7">
      <c r="A787" s="539">
        <v>2110203</v>
      </c>
      <c r="B787" s="422" t="s">
        <v>740</v>
      </c>
      <c r="C787" s="518">
        <v>40</v>
      </c>
      <c r="D787" s="518">
        <v>61</v>
      </c>
      <c r="E787" s="518">
        <v>40</v>
      </c>
      <c r="F787" s="540">
        <v>1</v>
      </c>
      <c r="G787" s="540">
        <v>0.655737704918033</v>
      </c>
    </row>
    <row r="788" outlineLevel="2" spans="1:7">
      <c r="A788" s="539">
        <v>2110204</v>
      </c>
      <c r="B788" s="422" t="s">
        <v>741</v>
      </c>
      <c r="C788" s="518">
        <v>0</v>
      </c>
      <c r="D788" s="518">
        <v>0</v>
      </c>
      <c r="E788" s="518">
        <v>0</v>
      </c>
      <c r="F788" s="540">
        <v>0</v>
      </c>
      <c r="G788" s="540">
        <v>0</v>
      </c>
    </row>
    <row r="789" outlineLevel="2" spans="1:7">
      <c r="A789" s="539">
        <v>2110299</v>
      </c>
      <c r="B789" s="422" t="s">
        <v>742</v>
      </c>
      <c r="C789" s="518">
        <v>126.99</v>
      </c>
      <c r="D789" s="518">
        <v>146</v>
      </c>
      <c r="E789" s="518">
        <v>0</v>
      </c>
      <c r="F789" s="540">
        <v>0</v>
      </c>
      <c r="G789" s="540">
        <v>0</v>
      </c>
    </row>
    <row r="790" outlineLevel="1" spans="1:7">
      <c r="A790" s="538">
        <v>21103</v>
      </c>
      <c r="B790" s="513" t="s">
        <v>743</v>
      </c>
      <c r="C790" s="511">
        <v>17956.98</v>
      </c>
      <c r="D790" s="511">
        <v>16036</v>
      </c>
      <c r="E790" s="511">
        <v>11083.528568</v>
      </c>
      <c r="F790" s="537">
        <v>0.617226759065277</v>
      </c>
      <c r="G790" s="537">
        <v>0.69116541332003</v>
      </c>
    </row>
    <row r="791" outlineLevel="2" spans="1:7">
      <c r="A791" s="539">
        <v>2110301</v>
      </c>
      <c r="B791" s="422" t="s">
        <v>744</v>
      </c>
      <c r="C791" s="518">
        <v>3965.52</v>
      </c>
      <c r="D791" s="518">
        <v>3049</v>
      </c>
      <c r="E791" s="518">
        <v>2121.458568</v>
      </c>
      <c r="F791" s="540">
        <v>0.534976136294862</v>
      </c>
      <c r="G791" s="540">
        <v>0.695788313545425</v>
      </c>
    </row>
    <row r="792" outlineLevel="2" spans="1:7">
      <c r="A792" s="539">
        <v>2110302</v>
      </c>
      <c r="B792" s="422" t="s">
        <v>745</v>
      </c>
      <c r="C792" s="518">
        <v>12132.46</v>
      </c>
      <c r="D792" s="518">
        <v>12686</v>
      </c>
      <c r="E792" s="518">
        <v>7249.51</v>
      </c>
      <c r="F792" s="540">
        <v>0.597530096946538</v>
      </c>
      <c r="G792" s="540">
        <v>0.571457512218193</v>
      </c>
    </row>
    <row r="793" outlineLevel="2" spans="1:7">
      <c r="A793" s="539">
        <v>2110303</v>
      </c>
      <c r="B793" s="422" t="s">
        <v>746</v>
      </c>
      <c r="C793" s="518">
        <v>0</v>
      </c>
      <c r="D793" s="518">
        <v>0</v>
      </c>
      <c r="E793" s="518">
        <v>0</v>
      </c>
      <c r="F793" s="540">
        <v>0</v>
      </c>
      <c r="G793" s="540">
        <v>0</v>
      </c>
    </row>
    <row r="794" outlineLevel="2" spans="1:7">
      <c r="A794" s="539">
        <v>2110304</v>
      </c>
      <c r="B794" s="422" t="s">
        <v>747</v>
      </c>
      <c r="C794" s="518">
        <v>1366</v>
      </c>
      <c r="D794" s="518">
        <v>50</v>
      </c>
      <c r="E794" s="518">
        <v>1416</v>
      </c>
      <c r="F794" s="540">
        <v>1.03660322108346</v>
      </c>
      <c r="G794" s="540">
        <v>28.32</v>
      </c>
    </row>
    <row r="795" outlineLevel="2" spans="1:7">
      <c r="A795" s="539">
        <v>2110305</v>
      </c>
      <c r="B795" s="422" t="s">
        <v>748</v>
      </c>
      <c r="C795" s="518">
        <v>0</v>
      </c>
      <c r="D795" s="518">
        <v>0</v>
      </c>
      <c r="E795" s="518">
        <v>0</v>
      </c>
      <c r="F795" s="540">
        <v>0</v>
      </c>
      <c r="G795" s="540">
        <v>0</v>
      </c>
    </row>
    <row r="796" outlineLevel="2" spans="1:7">
      <c r="A796" s="539">
        <v>2110306</v>
      </c>
      <c r="B796" s="422" t="s">
        <v>749</v>
      </c>
      <c r="C796" s="518">
        <v>0</v>
      </c>
      <c r="D796" s="518">
        <v>0</v>
      </c>
      <c r="E796" s="518">
        <v>0</v>
      </c>
      <c r="F796" s="540">
        <v>0</v>
      </c>
      <c r="G796" s="540">
        <v>0</v>
      </c>
    </row>
    <row r="797" outlineLevel="2" spans="1:7">
      <c r="A797" s="539">
        <v>2110307</v>
      </c>
      <c r="B797" s="422" t="s">
        <v>750</v>
      </c>
      <c r="C797" s="518">
        <v>493</v>
      </c>
      <c r="D797" s="518">
        <v>196</v>
      </c>
      <c r="E797" s="518">
        <v>296.56</v>
      </c>
      <c r="F797" s="540">
        <v>0.601541582150101</v>
      </c>
      <c r="G797" s="540">
        <v>1.5130612244898</v>
      </c>
    </row>
    <row r="798" outlineLevel="2" spans="1:7">
      <c r="A798" s="539">
        <v>2110399</v>
      </c>
      <c r="B798" s="422" t="s">
        <v>751</v>
      </c>
      <c r="C798" s="518">
        <v>0</v>
      </c>
      <c r="D798" s="518">
        <v>55</v>
      </c>
      <c r="E798" s="518">
        <v>0</v>
      </c>
      <c r="F798" s="540">
        <v>0</v>
      </c>
      <c r="G798" s="540">
        <v>0</v>
      </c>
    </row>
    <row r="799" outlineLevel="1" spans="1:7">
      <c r="A799" s="538">
        <v>21104</v>
      </c>
      <c r="B799" s="513" t="s">
        <v>752</v>
      </c>
      <c r="C799" s="511">
        <v>8779.52</v>
      </c>
      <c r="D799" s="511">
        <v>7638</v>
      </c>
      <c r="E799" s="511">
        <v>4386</v>
      </c>
      <c r="F799" s="537">
        <v>0.49957173057297</v>
      </c>
      <c r="G799" s="537">
        <v>0.574234092694423</v>
      </c>
    </row>
    <row r="800" outlineLevel="2" spans="1:7">
      <c r="A800" s="539">
        <v>2110401</v>
      </c>
      <c r="B800" s="422" t="s">
        <v>753</v>
      </c>
      <c r="C800" s="518">
        <v>7612.52</v>
      </c>
      <c r="D800" s="518">
        <v>6159</v>
      </c>
      <c r="E800" s="518">
        <v>4146</v>
      </c>
      <c r="F800" s="540">
        <v>0.544629110990841</v>
      </c>
      <c r="G800" s="540">
        <v>0.673161227471992</v>
      </c>
    </row>
    <row r="801" outlineLevel="2" spans="1:7">
      <c r="A801" s="539">
        <v>2110402</v>
      </c>
      <c r="B801" s="422" t="s">
        <v>754</v>
      </c>
      <c r="C801" s="518">
        <v>1070</v>
      </c>
      <c r="D801" s="518">
        <v>1479</v>
      </c>
      <c r="E801" s="518">
        <v>240</v>
      </c>
      <c r="F801" s="540">
        <v>0.224299065420561</v>
      </c>
      <c r="G801" s="540">
        <v>0.162271805273834</v>
      </c>
    </row>
    <row r="802" outlineLevel="2" spans="1:7">
      <c r="A802" s="539">
        <v>2110404</v>
      </c>
      <c r="B802" s="422" t="s">
        <v>755</v>
      </c>
      <c r="C802" s="518">
        <v>0</v>
      </c>
      <c r="D802" s="518">
        <v>0</v>
      </c>
      <c r="E802" s="518">
        <v>0</v>
      </c>
      <c r="F802" s="540">
        <v>0</v>
      </c>
      <c r="G802" s="540">
        <v>0</v>
      </c>
    </row>
    <row r="803" outlineLevel="2" spans="1:7">
      <c r="A803" s="539">
        <v>2110405</v>
      </c>
      <c r="B803" s="422" t="s">
        <v>756</v>
      </c>
      <c r="C803" s="518">
        <v>0</v>
      </c>
      <c r="D803" s="518">
        <v>0</v>
      </c>
      <c r="E803" s="518">
        <v>0</v>
      </c>
      <c r="F803" s="540">
        <v>0</v>
      </c>
      <c r="G803" s="540">
        <v>0</v>
      </c>
    </row>
    <row r="804" outlineLevel="2" spans="1:7">
      <c r="A804" s="539">
        <v>2110406</v>
      </c>
      <c r="B804" s="422" t="s">
        <v>757</v>
      </c>
      <c r="C804" s="518">
        <v>97</v>
      </c>
      <c r="D804" s="518">
        <v>0</v>
      </c>
      <c r="E804" s="518">
        <v>0</v>
      </c>
      <c r="F804" s="540">
        <v>0</v>
      </c>
      <c r="G804" s="540">
        <v>0</v>
      </c>
    </row>
    <row r="805" outlineLevel="2" spans="1:7">
      <c r="A805" s="539">
        <v>2110499</v>
      </c>
      <c r="B805" s="422" t="s">
        <v>758</v>
      </c>
      <c r="C805" s="518">
        <v>0</v>
      </c>
      <c r="D805" s="518">
        <v>0</v>
      </c>
      <c r="E805" s="518">
        <v>0</v>
      </c>
      <c r="F805" s="540">
        <v>0</v>
      </c>
      <c r="G805" s="540">
        <v>0</v>
      </c>
    </row>
    <row r="806" outlineLevel="1" spans="1:7">
      <c r="A806" s="538">
        <v>21105</v>
      </c>
      <c r="B806" s="513" t="s">
        <v>759</v>
      </c>
      <c r="C806" s="511">
        <v>15</v>
      </c>
      <c r="D806" s="511">
        <v>15</v>
      </c>
      <c r="E806" s="511">
        <v>0</v>
      </c>
      <c r="F806" s="537">
        <v>0</v>
      </c>
      <c r="G806" s="537">
        <v>0</v>
      </c>
    </row>
    <row r="807" outlineLevel="2" spans="1:7">
      <c r="A807" s="539">
        <v>2110501</v>
      </c>
      <c r="B807" s="422" t="s">
        <v>760</v>
      </c>
      <c r="C807" s="518">
        <v>15</v>
      </c>
      <c r="D807" s="518">
        <v>15</v>
      </c>
      <c r="E807" s="518">
        <v>0</v>
      </c>
      <c r="F807" s="540">
        <v>0</v>
      </c>
      <c r="G807" s="540">
        <v>0</v>
      </c>
    </row>
    <row r="808" outlineLevel="2" spans="1:7">
      <c r="A808" s="539">
        <v>2110502</v>
      </c>
      <c r="B808" s="422" t="s">
        <v>761</v>
      </c>
      <c r="C808" s="518">
        <v>0</v>
      </c>
      <c r="D808" s="518">
        <v>0</v>
      </c>
      <c r="E808" s="518">
        <v>0</v>
      </c>
      <c r="F808" s="540">
        <v>0</v>
      </c>
      <c r="G808" s="540">
        <v>0</v>
      </c>
    </row>
    <row r="809" outlineLevel="2" spans="1:7">
      <c r="A809" s="539">
        <v>2110503</v>
      </c>
      <c r="B809" s="422" t="s">
        <v>762</v>
      </c>
      <c r="C809" s="518">
        <v>0</v>
      </c>
      <c r="D809" s="518">
        <v>0</v>
      </c>
      <c r="E809" s="518">
        <v>0</v>
      </c>
      <c r="F809" s="540">
        <v>0</v>
      </c>
      <c r="G809" s="540">
        <v>0</v>
      </c>
    </row>
    <row r="810" outlineLevel="2" spans="1:7">
      <c r="A810" s="539">
        <v>2110506</v>
      </c>
      <c r="B810" s="422" t="s">
        <v>763</v>
      </c>
      <c r="C810" s="518">
        <v>0</v>
      </c>
      <c r="D810" s="518">
        <v>0</v>
      </c>
      <c r="E810" s="518">
        <v>0</v>
      </c>
      <c r="F810" s="540">
        <v>0</v>
      </c>
      <c r="G810" s="540">
        <v>0</v>
      </c>
    </row>
    <row r="811" outlineLevel="2" spans="1:7">
      <c r="A811" s="539">
        <v>2110507</v>
      </c>
      <c r="B811" s="422" t="s">
        <v>764</v>
      </c>
      <c r="C811" s="518">
        <v>0</v>
      </c>
      <c r="D811" s="518">
        <v>0</v>
      </c>
      <c r="E811" s="518">
        <v>0</v>
      </c>
      <c r="F811" s="540">
        <v>0</v>
      </c>
      <c r="G811" s="540">
        <v>0</v>
      </c>
    </row>
    <row r="812" outlineLevel="2" spans="1:7">
      <c r="A812" s="539">
        <v>2110599</v>
      </c>
      <c r="B812" s="422" t="s">
        <v>765</v>
      </c>
      <c r="C812" s="518">
        <v>0</v>
      </c>
      <c r="D812" s="518">
        <v>0</v>
      </c>
      <c r="E812" s="518">
        <v>0</v>
      </c>
      <c r="F812" s="540">
        <v>0</v>
      </c>
      <c r="G812" s="540">
        <v>0</v>
      </c>
    </row>
    <row r="813" outlineLevel="1" spans="1:7">
      <c r="A813" s="538">
        <v>21106</v>
      </c>
      <c r="B813" s="513" t="s">
        <v>766</v>
      </c>
      <c r="C813" s="511">
        <v>0</v>
      </c>
      <c r="D813" s="511">
        <v>12</v>
      </c>
      <c r="E813" s="511">
        <v>5</v>
      </c>
      <c r="F813" s="537">
        <v>0</v>
      </c>
      <c r="G813" s="537">
        <v>0.416666666666667</v>
      </c>
    </row>
    <row r="814" outlineLevel="2" spans="1:7">
      <c r="A814" s="539">
        <v>2110602</v>
      </c>
      <c r="B814" s="422" t="s">
        <v>767</v>
      </c>
      <c r="C814" s="518">
        <v>0</v>
      </c>
      <c r="D814" s="518">
        <v>0</v>
      </c>
      <c r="E814" s="518">
        <v>0</v>
      </c>
      <c r="F814" s="540">
        <v>0</v>
      </c>
      <c r="G814" s="540">
        <v>0</v>
      </c>
    </row>
    <row r="815" outlineLevel="2" spans="1:7">
      <c r="A815" s="539">
        <v>2110603</v>
      </c>
      <c r="B815" s="422" t="s">
        <v>768</v>
      </c>
      <c r="C815" s="518">
        <v>0</v>
      </c>
      <c r="D815" s="518">
        <v>0</v>
      </c>
      <c r="E815" s="518">
        <v>0</v>
      </c>
      <c r="F815" s="540">
        <v>0</v>
      </c>
      <c r="G815" s="540">
        <v>0</v>
      </c>
    </row>
    <row r="816" outlineLevel="2" spans="1:7">
      <c r="A816" s="539">
        <v>2110604</v>
      </c>
      <c r="B816" s="422" t="s">
        <v>769</v>
      </c>
      <c r="C816" s="518">
        <v>0</v>
      </c>
      <c r="D816" s="518">
        <v>0</v>
      </c>
      <c r="E816" s="518">
        <v>0</v>
      </c>
      <c r="F816" s="540">
        <v>0</v>
      </c>
      <c r="G816" s="540">
        <v>0</v>
      </c>
    </row>
    <row r="817" outlineLevel="2" spans="1:7">
      <c r="A817" s="539">
        <v>2110605</v>
      </c>
      <c r="B817" s="422" t="s">
        <v>770</v>
      </c>
      <c r="C817" s="518">
        <v>0</v>
      </c>
      <c r="D817" s="518">
        <v>0</v>
      </c>
      <c r="E817" s="518">
        <v>0</v>
      </c>
      <c r="F817" s="540">
        <v>0</v>
      </c>
      <c r="G817" s="540">
        <v>0</v>
      </c>
    </row>
    <row r="818" outlineLevel="2" spans="1:7">
      <c r="A818" s="539">
        <v>2110699</v>
      </c>
      <c r="B818" s="422" t="s">
        <v>771</v>
      </c>
      <c r="C818" s="518">
        <v>0</v>
      </c>
      <c r="D818" s="518">
        <v>12</v>
      </c>
      <c r="E818" s="518">
        <v>5</v>
      </c>
      <c r="F818" s="540">
        <v>0</v>
      </c>
      <c r="G818" s="540">
        <v>0.416666666666667</v>
      </c>
    </row>
    <row r="819" outlineLevel="1" spans="1:7">
      <c r="A819" s="538">
        <v>21107</v>
      </c>
      <c r="B819" s="513" t="s">
        <v>772</v>
      </c>
      <c r="C819" s="511">
        <v>0</v>
      </c>
      <c r="D819" s="511">
        <v>0</v>
      </c>
      <c r="E819" s="511">
        <v>0</v>
      </c>
      <c r="F819" s="537">
        <v>0</v>
      </c>
      <c r="G819" s="537">
        <v>0</v>
      </c>
    </row>
    <row r="820" outlineLevel="2" spans="1:7">
      <c r="A820" s="539">
        <v>2110704</v>
      </c>
      <c r="B820" s="422" t="s">
        <v>773</v>
      </c>
      <c r="C820" s="518">
        <v>0</v>
      </c>
      <c r="D820" s="518">
        <v>0</v>
      </c>
      <c r="E820" s="518">
        <v>0</v>
      </c>
      <c r="F820" s="540">
        <v>0</v>
      </c>
      <c r="G820" s="540">
        <v>0</v>
      </c>
    </row>
    <row r="821" outlineLevel="2" spans="1:7">
      <c r="A821" s="539">
        <v>2110799</v>
      </c>
      <c r="B821" s="422" t="s">
        <v>774</v>
      </c>
      <c r="C821" s="518">
        <v>0</v>
      </c>
      <c r="D821" s="518">
        <v>0</v>
      </c>
      <c r="E821" s="518">
        <v>0</v>
      </c>
      <c r="F821" s="540">
        <v>0</v>
      </c>
      <c r="G821" s="540">
        <v>0</v>
      </c>
    </row>
    <row r="822" outlineLevel="1" spans="1:7">
      <c r="A822" s="538">
        <v>21108</v>
      </c>
      <c r="B822" s="513" t="s">
        <v>775</v>
      </c>
      <c r="C822" s="511">
        <v>0</v>
      </c>
      <c r="D822" s="511">
        <v>0</v>
      </c>
      <c r="E822" s="511">
        <v>0</v>
      </c>
      <c r="F822" s="537">
        <v>0</v>
      </c>
      <c r="G822" s="537">
        <v>0</v>
      </c>
    </row>
    <row r="823" outlineLevel="2" spans="1:7">
      <c r="A823" s="539">
        <v>2110804</v>
      </c>
      <c r="B823" s="422" t="s">
        <v>776</v>
      </c>
      <c r="C823" s="518">
        <v>0</v>
      </c>
      <c r="D823" s="518">
        <v>0</v>
      </c>
      <c r="E823" s="518">
        <v>0</v>
      </c>
      <c r="F823" s="540">
        <v>0</v>
      </c>
      <c r="G823" s="540">
        <v>0</v>
      </c>
    </row>
    <row r="824" outlineLevel="2" spans="1:7">
      <c r="A824" s="539">
        <v>2110899</v>
      </c>
      <c r="B824" s="422" t="s">
        <v>777</v>
      </c>
      <c r="C824" s="518">
        <v>0</v>
      </c>
      <c r="D824" s="518">
        <v>0</v>
      </c>
      <c r="E824" s="518">
        <v>0</v>
      </c>
      <c r="F824" s="540">
        <v>0</v>
      </c>
      <c r="G824" s="540">
        <v>0</v>
      </c>
    </row>
    <row r="825" outlineLevel="1" spans="1:7">
      <c r="A825" s="538">
        <v>21109</v>
      </c>
      <c r="B825" s="513" t="s">
        <v>778</v>
      </c>
      <c r="C825" s="511">
        <v>0</v>
      </c>
      <c r="D825" s="511">
        <v>0</v>
      </c>
      <c r="E825" s="511">
        <v>0</v>
      </c>
      <c r="F825" s="537">
        <v>0</v>
      </c>
      <c r="G825" s="537">
        <v>0</v>
      </c>
    </row>
    <row r="826" outlineLevel="2" spans="1:7">
      <c r="A826" s="539">
        <v>2110901</v>
      </c>
      <c r="B826" s="422" t="s">
        <v>778</v>
      </c>
      <c r="C826" s="518">
        <v>0</v>
      </c>
      <c r="D826" s="518">
        <v>0</v>
      </c>
      <c r="E826" s="518">
        <v>0</v>
      </c>
      <c r="F826" s="540">
        <v>0</v>
      </c>
      <c r="G826" s="540">
        <v>0</v>
      </c>
    </row>
    <row r="827" outlineLevel="1" spans="1:7">
      <c r="A827" s="538">
        <v>21110</v>
      </c>
      <c r="B827" s="513" t="s">
        <v>779</v>
      </c>
      <c r="C827" s="511">
        <v>666</v>
      </c>
      <c r="D827" s="511">
        <v>908</v>
      </c>
      <c r="E827" s="511">
        <v>20</v>
      </c>
      <c r="F827" s="537">
        <v>0.03003003003003</v>
      </c>
      <c r="G827" s="537">
        <v>0.0220264317180617</v>
      </c>
    </row>
    <row r="828" outlineLevel="2" spans="1:7">
      <c r="A828" s="539">
        <v>2111001</v>
      </c>
      <c r="B828" s="422" t="s">
        <v>779</v>
      </c>
      <c r="C828" s="518">
        <v>666</v>
      </c>
      <c r="D828" s="518">
        <v>908</v>
      </c>
      <c r="E828" s="518">
        <v>20</v>
      </c>
      <c r="F828" s="540">
        <v>0.03003003003003</v>
      </c>
      <c r="G828" s="540">
        <v>0.0220264317180617</v>
      </c>
    </row>
    <row r="829" outlineLevel="1" spans="1:7">
      <c r="A829" s="538">
        <v>21111</v>
      </c>
      <c r="B829" s="513" t="s">
        <v>780</v>
      </c>
      <c r="C829" s="511">
        <v>3579.873701</v>
      </c>
      <c r="D829" s="511">
        <v>3044</v>
      </c>
      <c r="E829" s="511">
        <v>2829.979605</v>
      </c>
      <c r="F829" s="537">
        <v>0.79052498533942</v>
      </c>
      <c r="G829" s="537">
        <v>0.929691066031537</v>
      </c>
    </row>
    <row r="830" outlineLevel="2" spans="1:7">
      <c r="A830" s="539">
        <v>2111101</v>
      </c>
      <c r="B830" s="422" t="s">
        <v>781</v>
      </c>
      <c r="C830" s="518">
        <v>798.89894</v>
      </c>
      <c r="D830" s="518">
        <v>756</v>
      </c>
      <c r="E830" s="518">
        <v>966.46708</v>
      </c>
      <c r="F830" s="540">
        <v>1.20974885759643</v>
      </c>
      <c r="G830" s="540">
        <v>1.27839560846561</v>
      </c>
    </row>
    <row r="831" outlineLevel="2" spans="1:7">
      <c r="A831" s="539">
        <v>2111102</v>
      </c>
      <c r="B831" s="422" t="s">
        <v>782</v>
      </c>
      <c r="C831" s="518">
        <v>1919.452841</v>
      </c>
      <c r="D831" s="518">
        <v>1448</v>
      </c>
      <c r="E831" s="518">
        <v>1713.312525</v>
      </c>
      <c r="F831" s="540">
        <v>0.892604646700981</v>
      </c>
      <c r="G831" s="540">
        <v>1.18322688190608</v>
      </c>
    </row>
    <row r="832" outlineLevel="2" spans="1:7">
      <c r="A832" s="539">
        <v>2111103</v>
      </c>
      <c r="B832" s="422" t="s">
        <v>783</v>
      </c>
      <c r="C832" s="518">
        <v>829.321898</v>
      </c>
      <c r="D832" s="518">
        <v>808</v>
      </c>
      <c r="E832" s="518">
        <v>150.2</v>
      </c>
      <c r="F832" s="540">
        <v>0.181111822034633</v>
      </c>
      <c r="G832" s="540">
        <v>0.185891089108911</v>
      </c>
    </row>
    <row r="833" outlineLevel="2" spans="1:7">
      <c r="A833" s="539">
        <v>2111104</v>
      </c>
      <c r="B833" s="422" t="s">
        <v>784</v>
      </c>
      <c r="C833" s="518">
        <v>0</v>
      </c>
      <c r="D833" s="518">
        <v>0</v>
      </c>
      <c r="E833" s="518">
        <v>0</v>
      </c>
      <c r="F833" s="540">
        <v>0</v>
      </c>
      <c r="G833" s="540">
        <v>0</v>
      </c>
    </row>
    <row r="834" outlineLevel="2" spans="1:7">
      <c r="A834" s="539">
        <v>2111199</v>
      </c>
      <c r="B834" s="422" t="s">
        <v>785</v>
      </c>
      <c r="C834" s="518">
        <v>32.200022</v>
      </c>
      <c r="D834" s="518">
        <v>32</v>
      </c>
      <c r="E834" s="518">
        <v>0</v>
      </c>
      <c r="F834" s="540">
        <v>0</v>
      </c>
      <c r="G834" s="540">
        <v>0</v>
      </c>
    </row>
    <row r="835" outlineLevel="1" spans="1:7">
      <c r="A835" s="538">
        <v>21112</v>
      </c>
      <c r="B835" s="513" t="s">
        <v>786</v>
      </c>
      <c r="C835" s="511">
        <v>0</v>
      </c>
      <c r="D835" s="511">
        <v>0</v>
      </c>
      <c r="E835" s="511">
        <v>0</v>
      </c>
      <c r="F835" s="537">
        <v>0</v>
      </c>
      <c r="G835" s="537">
        <v>0</v>
      </c>
    </row>
    <row r="836" outlineLevel="2" spans="1:7">
      <c r="A836" s="539">
        <v>2111201</v>
      </c>
      <c r="B836" s="422" t="s">
        <v>786</v>
      </c>
      <c r="C836" s="518">
        <v>0</v>
      </c>
      <c r="D836" s="518">
        <v>0</v>
      </c>
      <c r="E836" s="518">
        <v>0</v>
      </c>
      <c r="F836" s="540">
        <v>0</v>
      </c>
      <c r="G836" s="540">
        <v>0</v>
      </c>
    </row>
    <row r="837" outlineLevel="1" spans="1:7">
      <c r="A837" s="538">
        <v>21113</v>
      </c>
      <c r="B837" s="513" t="s">
        <v>787</v>
      </c>
      <c r="C837" s="511">
        <v>2300</v>
      </c>
      <c r="D837" s="511">
        <v>2000</v>
      </c>
      <c r="E837" s="511">
        <v>0</v>
      </c>
      <c r="F837" s="537">
        <v>0</v>
      </c>
      <c r="G837" s="537">
        <v>0</v>
      </c>
    </row>
    <row r="838" outlineLevel="2" spans="1:7">
      <c r="A838" s="539">
        <v>2111301</v>
      </c>
      <c r="B838" s="422" t="s">
        <v>787</v>
      </c>
      <c r="C838" s="518">
        <v>2300</v>
      </c>
      <c r="D838" s="518">
        <v>2000</v>
      </c>
      <c r="E838" s="518">
        <v>0</v>
      </c>
      <c r="F838" s="540">
        <v>0</v>
      </c>
      <c r="G838" s="540">
        <v>0</v>
      </c>
    </row>
    <row r="839" outlineLevel="1" spans="1:7">
      <c r="A839" s="538">
        <v>21114</v>
      </c>
      <c r="B839" s="513" t="s">
        <v>788</v>
      </c>
      <c r="C839" s="511">
        <v>127.282858</v>
      </c>
      <c r="D839" s="511">
        <v>125</v>
      </c>
      <c r="E839" s="511">
        <v>0</v>
      </c>
      <c r="F839" s="537">
        <v>0</v>
      </c>
      <c r="G839" s="537">
        <v>0</v>
      </c>
    </row>
    <row r="840" outlineLevel="2" spans="1:7">
      <c r="A840" s="539">
        <v>2111401</v>
      </c>
      <c r="B840" s="422" t="s">
        <v>196</v>
      </c>
      <c r="C840" s="518">
        <v>93.951037</v>
      </c>
      <c r="D840" s="518">
        <v>92</v>
      </c>
      <c r="E840" s="518">
        <v>0</v>
      </c>
      <c r="F840" s="540">
        <v>0</v>
      </c>
      <c r="G840" s="540">
        <v>0</v>
      </c>
    </row>
    <row r="841" outlineLevel="2" spans="1:7">
      <c r="A841" s="539">
        <v>2111402</v>
      </c>
      <c r="B841" s="422" t="s">
        <v>197</v>
      </c>
      <c r="C841" s="518">
        <v>0</v>
      </c>
      <c r="D841" s="518">
        <v>0</v>
      </c>
      <c r="E841" s="518">
        <v>0</v>
      </c>
      <c r="F841" s="540">
        <v>0</v>
      </c>
      <c r="G841" s="540">
        <v>0</v>
      </c>
    </row>
    <row r="842" outlineLevel="2" spans="1:7">
      <c r="A842" s="539">
        <v>2111403</v>
      </c>
      <c r="B842" s="422" t="s">
        <v>198</v>
      </c>
      <c r="C842" s="518">
        <v>0</v>
      </c>
      <c r="D842" s="518">
        <v>0</v>
      </c>
      <c r="E842" s="518">
        <v>0</v>
      </c>
      <c r="F842" s="540">
        <v>0</v>
      </c>
      <c r="G842" s="540">
        <v>0</v>
      </c>
    </row>
    <row r="843" outlineLevel="2" spans="1:7">
      <c r="A843" s="539">
        <v>2111406</v>
      </c>
      <c r="B843" s="422" t="s">
        <v>789</v>
      </c>
      <c r="C843" s="518">
        <v>0</v>
      </c>
      <c r="D843" s="518">
        <v>0</v>
      </c>
      <c r="E843" s="518">
        <v>0</v>
      </c>
      <c r="F843" s="540">
        <v>0</v>
      </c>
      <c r="G843" s="540">
        <v>0</v>
      </c>
    </row>
    <row r="844" outlineLevel="2" spans="1:7">
      <c r="A844" s="539">
        <v>2111407</v>
      </c>
      <c r="B844" s="422" t="s">
        <v>790</v>
      </c>
      <c r="C844" s="518">
        <v>0</v>
      </c>
      <c r="D844" s="518">
        <v>0</v>
      </c>
      <c r="E844" s="518">
        <v>0</v>
      </c>
      <c r="F844" s="540">
        <v>0</v>
      </c>
      <c r="G844" s="540">
        <v>0</v>
      </c>
    </row>
    <row r="845" outlineLevel="2" spans="1:7">
      <c r="A845" s="539">
        <v>2111408</v>
      </c>
      <c r="B845" s="422" t="s">
        <v>791</v>
      </c>
      <c r="C845" s="518">
        <v>0</v>
      </c>
      <c r="D845" s="518">
        <v>0</v>
      </c>
      <c r="E845" s="518">
        <v>0</v>
      </c>
      <c r="F845" s="540">
        <v>0</v>
      </c>
      <c r="G845" s="540">
        <v>0</v>
      </c>
    </row>
    <row r="846" outlineLevel="2" spans="1:7">
      <c r="A846" s="539">
        <v>2111411</v>
      </c>
      <c r="B846" s="422" t="s">
        <v>237</v>
      </c>
      <c r="C846" s="518">
        <v>0</v>
      </c>
      <c r="D846" s="518">
        <v>0</v>
      </c>
      <c r="E846" s="518">
        <v>0</v>
      </c>
      <c r="F846" s="540">
        <v>0</v>
      </c>
      <c r="G846" s="540">
        <v>0</v>
      </c>
    </row>
    <row r="847" outlineLevel="2" spans="1:7">
      <c r="A847" s="539">
        <v>2111413</v>
      </c>
      <c r="B847" s="422" t="s">
        <v>792</v>
      </c>
      <c r="C847" s="518">
        <v>0</v>
      </c>
      <c r="D847" s="518">
        <v>0</v>
      </c>
      <c r="E847" s="518">
        <v>0</v>
      </c>
      <c r="F847" s="540">
        <v>0</v>
      </c>
      <c r="G847" s="540">
        <v>0</v>
      </c>
    </row>
    <row r="848" outlineLevel="2" spans="1:7">
      <c r="A848" s="539">
        <v>2111450</v>
      </c>
      <c r="B848" s="422" t="s">
        <v>205</v>
      </c>
      <c r="C848" s="518">
        <v>33.331821</v>
      </c>
      <c r="D848" s="518">
        <v>33</v>
      </c>
      <c r="E848" s="518">
        <v>0</v>
      </c>
      <c r="F848" s="540">
        <v>0</v>
      </c>
      <c r="G848" s="540">
        <v>0</v>
      </c>
    </row>
    <row r="849" outlineLevel="2" spans="1:7">
      <c r="A849" s="539">
        <v>2111499</v>
      </c>
      <c r="B849" s="422" t="s">
        <v>793</v>
      </c>
      <c r="C849" s="518">
        <v>0</v>
      </c>
      <c r="D849" s="518">
        <v>0</v>
      </c>
      <c r="E849" s="518">
        <v>0</v>
      </c>
      <c r="F849" s="540">
        <v>0</v>
      </c>
      <c r="G849" s="540">
        <v>0</v>
      </c>
    </row>
    <row r="850" outlineLevel="1" spans="1:7">
      <c r="A850" s="538">
        <v>21199</v>
      </c>
      <c r="B850" s="513" t="s">
        <v>794</v>
      </c>
      <c r="C850" s="511">
        <v>3422</v>
      </c>
      <c r="D850" s="511">
        <v>3491</v>
      </c>
      <c r="E850" s="511">
        <v>8721</v>
      </c>
      <c r="F850" s="537">
        <v>2.54850964348334</v>
      </c>
      <c r="G850" s="537">
        <v>2.49813806932111</v>
      </c>
    </row>
    <row r="851" outlineLevel="2" spans="1:7">
      <c r="A851" s="539">
        <v>2119999</v>
      </c>
      <c r="B851" s="422" t="s">
        <v>794</v>
      </c>
      <c r="C851" s="518">
        <v>3422</v>
      </c>
      <c r="D851" s="518">
        <v>3491</v>
      </c>
      <c r="E851" s="518">
        <v>8721</v>
      </c>
      <c r="F851" s="540">
        <v>2.54850964348334</v>
      </c>
      <c r="G851" s="540">
        <v>2.49813806932111</v>
      </c>
    </row>
    <row r="852" s="501" customFormat="1" spans="1:7">
      <c r="A852" s="535">
        <v>212</v>
      </c>
      <c r="B852" s="536" t="s">
        <v>795</v>
      </c>
      <c r="C852" s="511">
        <v>293385.320529</v>
      </c>
      <c r="D852" s="511">
        <v>252692</v>
      </c>
      <c r="E852" s="511">
        <v>131205.428376</v>
      </c>
      <c r="F852" s="537">
        <v>0.447211974134987</v>
      </c>
      <c r="G852" s="537">
        <v>0.51923063799408</v>
      </c>
    </row>
    <row r="853" outlineLevel="1" spans="1:7">
      <c r="A853" s="538">
        <v>21201</v>
      </c>
      <c r="B853" s="513" t="s">
        <v>796</v>
      </c>
      <c r="C853" s="511">
        <v>59152.580867</v>
      </c>
      <c r="D853" s="511">
        <v>49163</v>
      </c>
      <c r="E853" s="511">
        <v>58318.781883</v>
      </c>
      <c r="F853" s="537">
        <v>0.985904267036552</v>
      </c>
      <c r="G853" s="537">
        <v>1.18623318111181</v>
      </c>
    </row>
    <row r="854" outlineLevel="2" spans="1:7">
      <c r="A854" s="539">
        <v>2120101</v>
      </c>
      <c r="B854" s="422" t="s">
        <v>196</v>
      </c>
      <c r="C854" s="518">
        <v>11382.21134</v>
      </c>
      <c r="D854" s="518">
        <v>6879</v>
      </c>
      <c r="E854" s="518">
        <v>9440.593967</v>
      </c>
      <c r="F854" s="540">
        <v>0.829416506599499</v>
      </c>
      <c r="G854" s="540">
        <v>1.37237882933566</v>
      </c>
    </row>
    <row r="855" outlineLevel="2" spans="1:7">
      <c r="A855" s="539">
        <v>2120102</v>
      </c>
      <c r="B855" s="422" t="s">
        <v>197</v>
      </c>
      <c r="C855" s="518">
        <v>5223.47</v>
      </c>
      <c r="D855" s="518">
        <v>8575</v>
      </c>
      <c r="E855" s="518">
        <v>5253.7</v>
      </c>
      <c r="F855" s="540">
        <v>1.00578734059926</v>
      </c>
      <c r="G855" s="540">
        <v>0.61267638483965</v>
      </c>
    </row>
    <row r="856" outlineLevel="2" spans="1:7">
      <c r="A856" s="539">
        <v>2120103</v>
      </c>
      <c r="B856" s="422" t="s">
        <v>198</v>
      </c>
      <c r="C856" s="518">
        <v>0</v>
      </c>
      <c r="D856" s="518">
        <v>2</v>
      </c>
      <c r="E856" s="518">
        <v>2</v>
      </c>
      <c r="F856" s="540">
        <v>0</v>
      </c>
      <c r="G856" s="540">
        <v>1</v>
      </c>
    </row>
    <row r="857" outlineLevel="2" spans="1:7">
      <c r="A857" s="539">
        <v>2120104</v>
      </c>
      <c r="B857" s="422" t="s">
        <v>797</v>
      </c>
      <c r="C857" s="518">
        <v>6470.804879</v>
      </c>
      <c r="D857" s="518">
        <v>6263</v>
      </c>
      <c r="E857" s="518">
        <v>6891.700854</v>
      </c>
      <c r="F857" s="540">
        <v>1.06504538196878</v>
      </c>
      <c r="G857" s="540">
        <v>1.10038333929427</v>
      </c>
    </row>
    <row r="858" ht="27" outlineLevel="2" spans="1:7">
      <c r="A858" s="539">
        <v>2120105</v>
      </c>
      <c r="B858" s="422" t="s">
        <v>798</v>
      </c>
      <c r="C858" s="518">
        <v>0</v>
      </c>
      <c r="D858" s="518">
        <v>0</v>
      </c>
      <c r="E858" s="518">
        <v>0</v>
      </c>
      <c r="F858" s="540">
        <v>0</v>
      </c>
      <c r="G858" s="540">
        <v>0</v>
      </c>
    </row>
    <row r="859" outlineLevel="2" spans="1:7">
      <c r="A859" s="539">
        <v>2120106</v>
      </c>
      <c r="B859" s="422" t="s">
        <v>799</v>
      </c>
      <c r="C859" s="518">
        <v>18111</v>
      </c>
      <c r="D859" s="518">
        <v>9580</v>
      </c>
      <c r="E859" s="518">
        <v>14973</v>
      </c>
      <c r="F859" s="540">
        <v>0.826735133344376</v>
      </c>
      <c r="G859" s="540">
        <v>1.56294363256785</v>
      </c>
    </row>
    <row r="860" outlineLevel="2" spans="1:7">
      <c r="A860" s="539">
        <v>2120107</v>
      </c>
      <c r="B860" s="422" t="s">
        <v>800</v>
      </c>
      <c r="C860" s="518">
        <v>0</v>
      </c>
      <c r="D860" s="518">
        <v>0</v>
      </c>
      <c r="E860" s="518">
        <v>571</v>
      </c>
      <c r="F860" s="540">
        <v>0</v>
      </c>
      <c r="G860" s="540">
        <v>0</v>
      </c>
    </row>
    <row r="861" ht="27" outlineLevel="2" spans="1:7">
      <c r="A861" s="539">
        <v>2120109</v>
      </c>
      <c r="B861" s="422" t="s">
        <v>801</v>
      </c>
      <c r="C861" s="518">
        <v>0</v>
      </c>
      <c r="D861" s="518">
        <v>0</v>
      </c>
      <c r="E861" s="518">
        <v>85</v>
      </c>
      <c r="F861" s="540">
        <v>0</v>
      </c>
      <c r="G861" s="540">
        <v>0</v>
      </c>
    </row>
    <row r="862" outlineLevel="2" spans="1:7">
      <c r="A862" s="539">
        <v>2120110</v>
      </c>
      <c r="B862" s="422" t="s">
        <v>802</v>
      </c>
      <c r="C862" s="518">
        <v>0</v>
      </c>
      <c r="D862" s="518">
        <v>0</v>
      </c>
      <c r="E862" s="518">
        <v>0</v>
      </c>
      <c r="F862" s="540">
        <v>0</v>
      </c>
      <c r="G862" s="540">
        <v>0</v>
      </c>
    </row>
    <row r="863" ht="27" outlineLevel="2" spans="1:7">
      <c r="A863" s="539">
        <v>2120199</v>
      </c>
      <c r="B863" s="422" t="s">
        <v>803</v>
      </c>
      <c r="C863" s="518">
        <v>17965.094648</v>
      </c>
      <c r="D863" s="518">
        <v>17864</v>
      </c>
      <c r="E863" s="518">
        <v>21101.787062</v>
      </c>
      <c r="F863" s="540">
        <v>1.17459927016578</v>
      </c>
      <c r="G863" s="540">
        <v>1.1812464768249</v>
      </c>
    </row>
    <row r="864" outlineLevel="1" spans="1:7">
      <c r="A864" s="538">
        <v>21202</v>
      </c>
      <c r="B864" s="513" t="s">
        <v>804</v>
      </c>
      <c r="C864" s="511">
        <v>767.256076</v>
      </c>
      <c r="D864" s="511">
        <v>547</v>
      </c>
      <c r="E864" s="511">
        <v>1122.9948</v>
      </c>
      <c r="F864" s="537">
        <v>1.46365057915814</v>
      </c>
      <c r="G864" s="537">
        <v>2.05300694698355</v>
      </c>
    </row>
    <row r="865" outlineLevel="2" spans="1:7">
      <c r="A865" s="539">
        <v>2120201</v>
      </c>
      <c r="B865" s="422" t="s">
        <v>804</v>
      </c>
      <c r="C865" s="518">
        <v>767.256076</v>
      </c>
      <c r="D865" s="518">
        <v>547</v>
      </c>
      <c r="E865" s="518">
        <v>1122.9948</v>
      </c>
      <c r="F865" s="540">
        <v>1.46365057915814</v>
      </c>
      <c r="G865" s="540">
        <v>2.05300694698355</v>
      </c>
    </row>
    <row r="866" outlineLevel="1" spans="1:7">
      <c r="A866" s="538">
        <v>21203</v>
      </c>
      <c r="B866" s="513" t="s">
        <v>805</v>
      </c>
      <c r="C866" s="511">
        <v>57177.168</v>
      </c>
      <c r="D866" s="511">
        <v>29552</v>
      </c>
      <c r="E866" s="511">
        <v>23393.032922</v>
      </c>
      <c r="F866" s="537">
        <v>0.409132416666737</v>
      </c>
      <c r="G866" s="537">
        <v>0.79158882383595</v>
      </c>
    </row>
    <row r="867" outlineLevel="2" spans="1:7">
      <c r="A867" s="539">
        <v>2120303</v>
      </c>
      <c r="B867" s="422" t="s">
        <v>806</v>
      </c>
      <c r="C867" s="518">
        <v>34477</v>
      </c>
      <c r="D867" s="518">
        <v>17898</v>
      </c>
      <c r="E867" s="518">
        <v>12858</v>
      </c>
      <c r="F867" s="540">
        <v>0.372944281695043</v>
      </c>
      <c r="G867" s="540">
        <v>0.718404290982233</v>
      </c>
    </row>
    <row r="868" ht="27" outlineLevel="2" spans="1:7">
      <c r="A868" s="539">
        <v>2120399</v>
      </c>
      <c r="B868" s="422" t="s">
        <v>807</v>
      </c>
      <c r="C868" s="518">
        <v>22700.168</v>
      </c>
      <c r="D868" s="518">
        <v>11654</v>
      </c>
      <c r="E868" s="518">
        <v>10535.032922</v>
      </c>
      <c r="F868" s="540">
        <v>0.464094931896539</v>
      </c>
      <c r="G868" s="540">
        <v>0.903984290544019</v>
      </c>
    </row>
    <row r="869" outlineLevel="1" spans="1:7">
      <c r="A869" s="538">
        <v>21205</v>
      </c>
      <c r="B869" s="513" t="s">
        <v>808</v>
      </c>
      <c r="C869" s="511">
        <v>21394.715462</v>
      </c>
      <c r="D869" s="511">
        <v>22625</v>
      </c>
      <c r="E869" s="511">
        <v>19486.826944</v>
      </c>
      <c r="F869" s="537">
        <v>0.910824309797965</v>
      </c>
      <c r="G869" s="537">
        <v>0.861296218519337</v>
      </c>
    </row>
    <row r="870" outlineLevel="2" spans="1:7">
      <c r="A870" s="539">
        <v>2120501</v>
      </c>
      <c r="B870" s="422" t="s">
        <v>808</v>
      </c>
      <c r="C870" s="518">
        <v>21394.715462</v>
      </c>
      <c r="D870" s="518">
        <v>22625</v>
      </c>
      <c r="E870" s="518">
        <v>19486.826944</v>
      </c>
      <c r="F870" s="540">
        <v>0.910824309797965</v>
      </c>
      <c r="G870" s="540">
        <v>0.861296218519337</v>
      </c>
    </row>
    <row r="871" outlineLevel="1" spans="1:7">
      <c r="A871" s="538">
        <v>21206</v>
      </c>
      <c r="B871" s="513" t="s">
        <v>809</v>
      </c>
      <c r="C871" s="511">
        <v>554.235456</v>
      </c>
      <c r="D871" s="511">
        <v>216</v>
      </c>
      <c r="E871" s="511">
        <v>65</v>
      </c>
      <c r="F871" s="537">
        <v>0.117278675148491</v>
      </c>
      <c r="G871" s="537">
        <v>0.300925925925926</v>
      </c>
    </row>
    <row r="872" outlineLevel="2" spans="1:7">
      <c r="A872" s="539">
        <v>2120601</v>
      </c>
      <c r="B872" s="422" t="s">
        <v>809</v>
      </c>
      <c r="C872" s="518">
        <v>554.235456</v>
      </c>
      <c r="D872" s="518">
        <v>216</v>
      </c>
      <c r="E872" s="518">
        <v>65</v>
      </c>
      <c r="F872" s="540">
        <v>0.117278675148491</v>
      </c>
      <c r="G872" s="540">
        <v>0.300925925925926</v>
      </c>
    </row>
    <row r="873" outlineLevel="1" spans="1:7">
      <c r="A873" s="538">
        <v>21299</v>
      </c>
      <c r="B873" s="513" t="s">
        <v>810</v>
      </c>
      <c r="C873" s="511">
        <v>154339.364668</v>
      </c>
      <c r="D873" s="511">
        <v>150589</v>
      </c>
      <c r="E873" s="511">
        <v>28818.791827</v>
      </c>
      <c r="F873" s="537">
        <v>0.186723535431108</v>
      </c>
      <c r="G873" s="537">
        <v>0.191373817656004</v>
      </c>
    </row>
    <row r="874" outlineLevel="2" spans="1:7">
      <c r="A874" s="539">
        <v>2129999</v>
      </c>
      <c r="B874" s="422" t="s">
        <v>810</v>
      </c>
      <c r="C874" s="518">
        <v>154339.364668</v>
      </c>
      <c r="D874" s="518">
        <v>150589</v>
      </c>
      <c r="E874" s="518">
        <v>28818.791827</v>
      </c>
      <c r="F874" s="540">
        <v>0.186723535431108</v>
      </c>
      <c r="G874" s="540">
        <v>0.191373817656004</v>
      </c>
    </row>
    <row r="875" s="501" customFormat="1" spans="1:7">
      <c r="A875" s="535">
        <v>213</v>
      </c>
      <c r="B875" s="536" t="s">
        <v>811</v>
      </c>
      <c r="C875" s="511">
        <v>148392.083335</v>
      </c>
      <c r="D875" s="511">
        <v>142597</v>
      </c>
      <c r="E875" s="511">
        <v>112535.397878</v>
      </c>
      <c r="F875" s="537">
        <v>0.758365239902641</v>
      </c>
      <c r="G875" s="537">
        <v>0.789184890832205</v>
      </c>
    </row>
    <row r="876" outlineLevel="1" spans="1:7">
      <c r="A876" s="538">
        <v>21301</v>
      </c>
      <c r="B876" s="513" t="s">
        <v>812</v>
      </c>
      <c r="C876" s="511">
        <v>37321.876995</v>
      </c>
      <c r="D876" s="511">
        <v>75098</v>
      </c>
      <c r="E876" s="511">
        <v>30338.520548</v>
      </c>
      <c r="F876" s="537">
        <v>0.812888391225994</v>
      </c>
      <c r="G876" s="537">
        <v>0.403985732616048</v>
      </c>
    </row>
    <row r="877" outlineLevel="2" spans="1:7">
      <c r="A877" s="539">
        <v>2130101</v>
      </c>
      <c r="B877" s="422" t="s">
        <v>196</v>
      </c>
      <c r="C877" s="518">
        <v>3742.962211</v>
      </c>
      <c r="D877" s="518">
        <v>2737</v>
      </c>
      <c r="E877" s="518">
        <v>3776.777291</v>
      </c>
      <c r="F877" s="540">
        <v>1.00903430975088</v>
      </c>
      <c r="G877" s="540">
        <v>1.3798967084399</v>
      </c>
    </row>
    <row r="878" outlineLevel="2" spans="1:7">
      <c r="A878" s="539">
        <v>2130102</v>
      </c>
      <c r="B878" s="422" t="s">
        <v>197</v>
      </c>
      <c r="C878" s="518">
        <v>2619</v>
      </c>
      <c r="D878" s="518">
        <v>2780</v>
      </c>
      <c r="E878" s="518">
        <v>2955.15</v>
      </c>
      <c r="F878" s="540">
        <v>1.12835051546392</v>
      </c>
      <c r="G878" s="540">
        <v>1.0630035971223</v>
      </c>
    </row>
    <row r="879" outlineLevel="2" spans="1:7">
      <c r="A879" s="539">
        <v>2130103</v>
      </c>
      <c r="B879" s="422" t="s">
        <v>198</v>
      </c>
      <c r="C879" s="518">
        <v>0</v>
      </c>
      <c r="D879" s="518">
        <v>0</v>
      </c>
      <c r="E879" s="518">
        <v>0</v>
      </c>
      <c r="F879" s="540">
        <v>0</v>
      </c>
      <c r="G879" s="540">
        <v>0</v>
      </c>
    </row>
    <row r="880" outlineLevel="2" spans="1:7">
      <c r="A880" s="539">
        <v>2130104</v>
      </c>
      <c r="B880" s="422" t="s">
        <v>205</v>
      </c>
      <c r="C880" s="518">
        <v>2932.450689</v>
      </c>
      <c r="D880" s="518">
        <v>2880</v>
      </c>
      <c r="E880" s="518">
        <v>2681.774257</v>
      </c>
      <c r="F880" s="540">
        <v>0.91451640331402</v>
      </c>
      <c r="G880" s="540">
        <v>0.931171617013889</v>
      </c>
    </row>
    <row r="881" outlineLevel="2" spans="1:7">
      <c r="A881" s="539">
        <v>2130105</v>
      </c>
      <c r="B881" s="422" t="s">
        <v>813</v>
      </c>
      <c r="C881" s="518">
        <v>0</v>
      </c>
      <c r="D881" s="518">
        <v>2</v>
      </c>
      <c r="E881" s="518">
        <v>0</v>
      </c>
      <c r="F881" s="540">
        <v>0</v>
      </c>
      <c r="G881" s="540">
        <v>0</v>
      </c>
    </row>
    <row r="882" outlineLevel="2" spans="1:7">
      <c r="A882" s="539">
        <v>2130106</v>
      </c>
      <c r="B882" s="422" t="s">
        <v>814</v>
      </c>
      <c r="C882" s="518">
        <v>807.5072</v>
      </c>
      <c r="D882" s="518">
        <v>381</v>
      </c>
      <c r="E882" s="518">
        <v>802</v>
      </c>
      <c r="F882" s="540">
        <v>0.993179998890412</v>
      </c>
      <c r="G882" s="540">
        <v>2.10498687664042</v>
      </c>
    </row>
    <row r="883" outlineLevel="2" spans="1:7">
      <c r="A883" s="539">
        <v>2130108</v>
      </c>
      <c r="B883" s="422" t="s">
        <v>815</v>
      </c>
      <c r="C883" s="518">
        <v>924.460895</v>
      </c>
      <c r="D883" s="518">
        <v>807</v>
      </c>
      <c r="E883" s="518">
        <v>660.88</v>
      </c>
      <c r="F883" s="540">
        <v>0.714881509401217</v>
      </c>
      <c r="G883" s="540">
        <v>0.818934324659232</v>
      </c>
    </row>
    <row r="884" outlineLevel="2" spans="1:7">
      <c r="A884" s="539">
        <v>2130109</v>
      </c>
      <c r="B884" s="422" t="s">
        <v>816</v>
      </c>
      <c r="C884" s="518">
        <v>394.54</v>
      </c>
      <c r="D884" s="518">
        <v>357</v>
      </c>
      <c r="E884" s="518">
        <v>157</v>
      </c>
      <c r="F884" s="540">
        <v>0.397931768641963</v>
      </c>
      <c r="G884" s="540">
        <v>0.439775910364146</v>
      </c>
    </row>
    <row r="885" outlineLevel="2" spans="1:7">
      <c r="A885" s="539">
        <v>2130110</v>
      </c>
      <c r="B885" s="422" t="s">
        <v>817</v>
      </c>
      <c r="C885" s="518">
        <v>558.34</v>
      </c>
      <c r="D885" s="518">
        <v>192</v>
      </c>
      <c r="E885" s="518">
        <v>410</v>
      </c>
      <c r="F885" s="540">
        <v>0.734319590213848</v>
      </c>
      <c r="G885" s="540">
        <v>2.13541666666667</v>
      </c>
    </row>
    <row r="886" outlineLevel="2" spans="1:7">
      <c r="A886" s="539">
        <v>2130111</v>
      </c>
      <c r="B886" s="422" t="s">
        <v>818</v>
      </c>
      <c r="C886" s="518">
        <v>0</v>
      </c>
      <c r="D886" s="518">
        <v>0</v>
      </c>
      <c r="E886" s="518">
        <v>350</v>
      </c>
      <c r="F886" s="540">
        <v>0</v>
      </c>
      <c r="G886" s="540">
        <v>0</v>
      </c>
    </row>
    <row r="887" outlineLevel="2" spans="1:7">
      <c r="A887" s="539">
        <v>2130112</v>
      </c>
      <c r="B887" s="422" t="s">
        <v>819</v>
      </c>
      <c r="C887" s="518">
        <v>34</v>
      </c>
      <c r="D887" s="518">
        <v>51</v>
      </c>
      <c r="E887" s="518">
        <v>25</v>
      </c>
      <c r="F887" s="540">
        <v>0.735294117647059</v>
      </c>
      <c r="G887" s="540">
        <v>0.490196078431373</v>
      </c>
    </row>
    <row r="888" outlineLevel="2" spans="1:7">
      <c r="A888" s="539">
        <v>2130114</v>
      </c>
      <c r="B888" s="422" t="s">
        <v>820</v>
      </c>
      <c r="C888" s="518">
        <v>0</v>
      </c>
      <c r="D888" s="518">
        <v>0</v>
      </c>
      <c r="E888" s="518">
        <v>0</v>
      </c>
      <c r="F888" s="540">
        <v>0</v>
      </c>
      <c r="G888" s="540">
        <v>0</v>
      </c>
    </row>
    <row r="889" outlineLevel="2" spans="1:7">
      <c r="A889" s="539">
        <v>2130119</v>
      </c>
      <c r="B889" s="422" t="s">
        <v>821</v>
      </c>
      <c r="C889" s="518">
        <v>665</v>
      </c>
      <c r="D889" s="518">
        <v>967</v>
      </c>
      <c r="E889" s="518">
        <v>432</v>
      </c>
      <c r="F889" s="540">
        <v>0.649624060150376</v>
      </c>
      <c r="G889" s="540">
        <v>0.446742502585315</v>
      </c>
    </row>
    <row r="890" outlineLevel="2" spans="1:7">
      <c r="A890" s="539">
        <v>2130120</v>
      </c>
      <c r="B890" s="422" t="s">
        <v>822</v>
      </c>
      <c r="C890" s="518">
        <v>270</v>
      </c>
      <c r="D890" s="518">
        <v>268</v>
      </c>
      <c r="E890" s="518">
        <v>162</v>
      </c>
      <c r="F890" s="540">
        <v>0.6</v>
      </c>
      <c r="G890" s="540">
        <v>0.604477611940298</v>
      </c>
    </row>
    <row r="891" outlineLevel="2" spans="1:7">
      <c r="A891" s="539">
        <v>2130121</v>
      </c>
      <c r="B891" s="422" t="s">
        <v>823</v>
      </c>
      <c r="C891" s="518">
        <v>0</v>
      </c>
      <c r="D891" s="518">
        <v>6265</v>
      </c>
      <c r="E891" s="518">
        <v>100</v>
      </c>
      <c r="F891" s="540">
        <v>0</v>
      </c>
      <c r="G891" s="540">
        <v>0.0159616919393456</v>
      </c>
    </row>
    <row r="892" outlineLevel="2" spans="1:7">
      <c r="A892" s="539">
        <v>2130122</v>
      </c>
      <c r="B892" s="422" t="s">
        <v>824</v>
      </c>
      <c r="C892" s="518">
        <v>7880</v>
      </c>
      <c r="D892" s="518">
        <v>7696</v>
      </c>
      <c r="E892" s="518">
        <v>6103</v>
      </c>
      <c r="F892" s="540">
        <v>0.774492385786802</v>
      </c>
      <c r="G892" s="540">
        <v>0.793009355509355</v>
      </c>
    </row>
    <row r="893" outlineLevel="2" spans="1:7">
      <c r="A893" s="539">
        <v>2130124</v>
      </c>
      <c r="B893" s="422" t="s">
        <v>825</v>
      </c>
      <c r="C893" s="518">
        <v>496</v>
      </c>
      <c r="D893" s="518">
        <v>480</v>
      </c>
      <c r="E893" s="518">
        <v>270</v>
      </c>
      <c r="F893" s="540">
        <v>0.544354838709677</v>
      </c>
      <c r="G893" s="540">
        <v>0.5625</v>
      </c>
    </row>
    <row r="894" outlineLevel="2" spans="1:7">
      <c r="A894" s="539">
        <v>2130125</v>
      </c>
      <c r="B894" s="422" t="s">
        <v>826</v>
      </c>
      <c r="C894" s="518">
        <v>353</v>
      </c>
      <c r="D894" s="518">
        <v>102</v>
      </c>
      <c r="E894" s="518">
        <v>400</v>
      </c>
      <c r="F894" s="540">
        <v>1.13314447592068</v>
      </c>
      <c r="G894" s="540">
        <v>3.92156862745098</v>
      </c>
    </row>
    <row r="895" outlineLevel="2" spans="1:7">
      <c r="A895" s="539">
        <v>2130126</v>
      </c>
      <c r="B895" s="422" t="s">
        <v>827</v>
      </c>
      <c r="C895" s="518">
        <v>1015</v>
      </c>
      <c r="D895" s="518">
        <v>949</v>
      </c>
      <c r="E895" s="518">
        <v>1235</v>
      </c>
      <c r="F895" s="540">
        <v>1.21674876847291</v>
      </c>
      <c r="G895" s="540">
        <v>1.3013698630137</v>
      </c>
    </row>
    <row r="896" outlineLevel="2" spans="1:7">
      <c r="A896" s="539">
        <v>2130135</v>
      </c>
      <c r="B896" s="422" t="s">
        <v>828</v>
      </c>
      <c r="C896" s="518">
        <v>3217</v>
      </c>
      <c r="D896" s="518">
        <v>4495</v>
      </c>
      <c r="E896" s="518">
        <v>3573.7</v>
      </c>
      <c r="F896" s="540">
        <v>1.11087970158533</v>
      </c>
      <c r="G896" s="540">
        <v>0.79503893214683</v>
      </c>
    </row>
    <row r="897" outlineLevel="2" spans="1:7">
      <c r="A897" s="539">
        <v>2130142</v>
      </c>
      <c r="B897" s="422" t="s">
        <v>829</v>
      </c>
      <c r="C897" s="518">
        <v>0</v>
      </c>
      <c r="D897" s="518">
        <v>0</v>
      </c>
      <c r="E897" s="518">
        <v>0</v>
      </c>
      <c r="F897" s="540">
        <v>0</v>
      </c>
      <c r="G897" s="540">
        <v>0</v>
      </c>
    </row>
    <row r="898" outlineLevel="2" spans="1:7">
      <c r="A898" s="539">
        <v>2130148</v>
      </c>
      <c r="B898" s="422" t="s">
        <v>830</v>
      </c>
      <c r="C898" s="518">
        <v>170</v>
      </c>
      <c r="D898" s="518">
        <v>419</v>
      </c>
      <c r="E898" s="518">
        <v>61</v>
      </c>
      <c r="F898" s="540">
        <v>0.358823529411765</v>
      </c>
      <c r="G898" s="540">
        <v>0.145584725536993</v>
      </c>
    </row>
    <row r="899" ht="27" outlineLevel="2" spans="1:7">
      <c r="A899" s="539">
        <v>2130152</v>
      </c>
      <c r="B899" s="422" t="s">
        <v>831</v>
      </c>
      <c r="C899" s="518">
        <v>0</v>
      </c>
      <c r="D899" s="518">
        <v>7</v>
      </c>
      <c r="E899" s="518">
        <v>0</v>
      </c>
      <c r="F899" s="540">
        <v>0</v>
      </c>
      <c r="G899" s="540">
        <v>0</v>
      </c>
    </row>
    <row r="900" outlineLevel="2" spans="1:7">
      <c r="A900" s="539">
        <v>2130153</v>
      </c>
      <c r="B900" s="422" t="s">
        <v>832</v>
      </c>
      <c r="C900" s="518">
        <v>560</v>
      </c>
      <c r="D900" s="518">
        <v>1305</v>
      </c>
      <c r="E900" s="518">
        <v>580</v>
      </c>
      <c r="F900" s="540">
        <v>1.03571428571429</v>
      </c>
      <c r="G900" s="540">
        <v>0.444444444444444</v>
      </c>
    </row>
    <row r="901" outlineLevel="2" spans="1:7">
      <c r="A901" s="539">
        <v>2130199</v>
      </c>
      <c r="B901" s="422" t="s">
        <v>833</v>
      </c>
      <c r="C901" s="518">
        <v>10682.616</v>
      </c>
      <c r="D901" s="518">
        <v>41958</v>
      </c>
      <c r="E901" s="518">
        <v>5603.239</v>
      </c>
      <c r="F901" s="540">
        <v>0.524519368664005</v>
      </c>
      <c r="G901" s="540">
        <v>0.13354399637733</v>
      </c>
    </row>
    <row r="902" outlineLevel="1" spans="1:7">
      <c r="A902" s="538">
        <v>21302</v>
      </c>
      <c r="B902" s="513" t="s">
        <v>834</v>
      </c>
      <c r="C902" s="511">
        <v>4617.317443</v>
      </c>
      <c r="D902" s="511">
        <v>5084</v>
      </c>
      <c r="E902" s="511">
        <v>3601.725515</v>
      </c>
      <c r="F902" s="537">
        <v>0.780047193952482</v>
      </c>
      <c r="G902" s="537">
        <v>0.708443256294257</v>
      </c>
    </row>
    <row r="903" outlineLevel="2" spans="1:7">
      <c r="A903" s="539">
        <v>2130201</v>
      </c>
      <c r="B903" s="422" t="s">
        <v>196</v>
      </c>
      <c r="C903" s="518">
        <v>15</v>
      </c>
      <c r="D903" s="518">
        <v>0</v>
      </c>
      <c r="E903" s="518">
        <v>0</v>
      </c>
      <c r="F903" s="540">
        <v>0</v>
      </c>
      <c r="G903" s="540">
        <v>0</v>
      </c>
    </row>
    <row r="904" outlineLevel="2" spans="1:7">
      <c r="A904" s="539">
        <v>2130202</v>
      </c>
      <c r="B904" s="422" t="s">
        <v>197</v>
      </c>
      <c r="C904" s="518">
        <v>5</v>
      </c>
      <c r="D904" s="518">
        <v>1</v>
      </c>
      <c r="E904" s="518">
        <v>0</v>
      </c>
      <c r="F904" s="540">
        <v>0</v>
      </c>
      <c r="G904" s="540">
        <v>0</v>
      </c>
    </row>
    <row r="905" outlineLevel="2" spans="1:7">
      <c r="A905" s="539">
        <v>2130203</v>
      </c>
      <c r="B905" s="422" t="s">
        <v>198</v>
      </c>
      <c r="C905" s="518">
        <v>0</v>
      </c>
      <c r="D905" s="518">
        <v>0</v>
      </c>
      <c r="E905" s="518">
        <v>0</v>
      </c>
      <c r="F905" s="540">
        <v>0</v>
      </c>
      <c r="G905" s="540">
        <v>0</v>
      </c>
    </row>
    <row r="906" outlineLevel="2" spans="1:7">
      <c r="A906" s="539">
        <v>2130204</v>
      </c>
      <c r="B906" s="422" t="s">
        <v>835</v>
      </c>
      <c r="C906" s="518">
        <v>401.159557</v>
      </c>
      <c r="D906" s="518">
        <v>384</v>
      </c>
      <c r="E906" s="518">
        <v>1391.874515</v>
      </c>
      <c r="F906" s="540">
        <v>3.46962820830914</v>
      </c>
      <c r="G906" s="540">
        <v>3.62467321614583</v>
      </c>
    </row>
    <row r="907" outlineLevel="2" spans="1:7">
      <c r="A907" s="539">
        <v>2130205</v>
      </c>
      <c r="B907" s="422" t="s">
        <v>836</v>
      </c>
      <c r="C907" s="518">
        <v>1690.554</v>
      </c>
      <c r="D907" s="518">
        <v>2203</v>
      </c>
      <c r="E907" s="518">
        <v>915.604</v>
      </c>
      <c r="F907" s="540">
        <v>0.541599972553376</v>
      </c>
      <c r="G907" s="540">
        <v>0.415616886064458</v>
      </c>
    </row>
    <row r="908" outlineLevel="2" spans="1:7">
      <c r="A908" s="539">
        <v>2130206</v>
      </c>
      <c r="B908" s="422" t="s">
        <v>837</v>
      </c>
      <c r="C908" s="518">
        <v>50.91</v>
      </c>
      <c r="D908" s="518">
        <v>212</v>
      </c>
      <c r="E908" s="518">
        <v>0</v>
      </c>
      <c r="F908" s="540">
        <v>0</v>
      </c>
      <c r="G908" s="540">
        <v>0</v>
      </c>
    </row>
    <row r="909" outlineLevel="2" spans="1:7">
      <c r="A909" s="539">
        <v>2130207</v>
      </c>
      <c r="B909" s="422" t="s">
        <v>838</v>
      </c>
      <c r="C909" s="518">
        <v>17</v>
      </c>
      <c r="D909" s="518">
        <v>169</v>
      </c>
      <c r="E909" s="518">
        <v>327</v>
      </c>
      <c r="F909" s="540">
        <v>19.2352941176471</v>
      </c>
      <c r="G909" s="540">
        <v>1.93491124260355</v>
      </c>
    </row>
    <row r="910" outlineLevel="2" spans="1:7">
      <c r="A910" s="539">
        <v>2130209</v>
      </c>
      <c r="B910" s="422" t="s">
        <v>839</v>
      </c>
      <c r="C910" s="518">
        <v>112.6686</v>
      </c>
      <c r="D910" s="518">
        <v>157</v>
      </c>
      <c r="E910" s="518">
        <v>101</v>
      </c>
      <c r="F910" s="540">
        <v>0.896434321541228</v>
      </c>
      <c r="G910" s="540">
        <v>0.643312101910828</v>
      </c>
    </row>
    <row r="911" outlineLevel="2" spans="1:7">
      <c r="A911" s="539">
        <v>2130211</v>
      </c>
      <c r="B911" s="422" t="s">
        <v>840</v>
      </c>
      <c r="C911" s="518">
        <v>149.705302</v>
      </c>
      <c r="D911" s="518">
        <v>148</v>
      </c>
      <c r="E911" s="518">
        <v>86</v>
      </c>
      <c r="F911" s="540">
        <v>0.57446195192205</v>
      </c>
      <c r="G911" s="540">
        <v>0.581081081081081</v>
      </c>
    </row>
    <row r="912" outlineLevel="2" spans="1:7">
      <c r="A912" s="539">
        <v>2130212</v>
      </c>
      <c r="B912" s="422" t="s">
        <v>841</v>
      </c>
      <c r="C912" s="518">
        <v>542.18</v>
      </c>
      <c r="D912" s="518">
        <v>508</v>
      </c>
      <c r="E912" s="518">
        <v>326.9</v>
      </c>
      <c r="F912" s="540">
        <v>0.602936294219632</v>
      </c>
      <c r="G912" s="540">
        <v>0.643503937007874</v>
      </c>
    </row>
    <row r="913" outlineLevel="2" spans="1:7">
      <c r="A913" s="539">
        <v>2130213</v>
      </c>
      <c r="B913" s="422" t="s">
        <v>842</v>
      </c>
      <c r="C913" s="518">
        <v>0</v>
      </c>
      <c r="D913" s="518">
        <v>0</v>
      </c>
      <c r="E913" s="518">
        <v>0</v>
      </c>
      <c r="F913" s="540">
        <v>0</v>
      </c>
      <c r="G913" s="540">
        <v>0</v>
      </c>
    </row>
    <row r="914" outlineLevel="2" spans="1:7">
      <c r="A914" s="539">
        <v>2130217</v>
      </c>
      <c r="B914" s="422" t="s">
        <v>843</v>
      </c>
      <c r="C914" s="518">
        <v>0</v>
      </c>
      <c r="D914" s="518">
        <v>0</v>
      </c>
      <c r="E914" s="518">
        <v>0</v>
      </c>
      <c r="F914" s="540">
        <v>0</v>
      </c>
      <c r="G914" s="540">
        <v>0</v>
      </c>
    </row>
    <row r="915" outlineLevel="2" spans="1:7">
      <c r="A915" s="539">
        <v>2130220</v>
      </c>
      <c r="B915" s="422" t="s">
        <v>339</v>
      </c>
      <c r="C915" s="518">
        <v>0</v>
      </c>
      <c r="D915" s="518">
        <v>0</v>
      </c>
      <c r="E915" s="518">
        <v>0</v>
      </c>
      <c r="F915" s="540">
        <v>0</v>
      </c>
      <c r="G915" s="540">
        <v>0</v>
      </c>
    </row>
    <row r="916" outlineLevel="2" spans="1:7">
      <c r="A916" s="539">
        <v>2130221</v>
      </c>
      <c r="B916" s="422" t="s">
        <v>844</v>
      </c>
      <c r="C916" s="518">
        <v>0</v>
      </c>
      <c r="D916" s="518">
        <v>0</v>
      </c>
      <c r="E916" s="518">
        <v>0</v>
      </c>
      <c r="F916" s="540">
        <v>0</v>
      </c>
      <c r="G916" s="540">
        <v>0</v>
      </c>
    </row>
    <row r="917" outlineLevel="2" spans="1:7">
      <c r="A917" s="539">
        <v>2130223</v>
      </c>
      <c r="B917" s="422" t="s">
        <v>845</v>
      </c>
      <c r="C917" s="518">
        <v>0</v>
      </c>
      <c r="D917" s="518">
        <v>0</v>
      </c>
      <c r="E917" s="518">
        <v>0</v>
      </c>
      <c r="F917" s="540">
        <v>0</v>
      </c>
      <c r="G917" s="540">
        <v>0</v>
      </c>
    </row>
    <row r="918" outlineLevel="2" spans="1:7">
      <c r="A918" s="539">
        <v>2130226</v>
      </c>
      <c r="B918" s="422" t="s">
        <v>846</v>
      </c>
      <c r="C918" s="518">
        <v>0</v>
      </c>
      <c r="D918" s="518">
        <v>0</v>
      </c>
      <c r="E918" s="518">
        <v>0</v>
      </c>
      <c r="F918" s="540">
        <v>0</v>
      </c>
      <c r="G918" s="540">
        <v>0</v>
      </c>
    </row>
    <row r="919" outlineLevel="2" spans="1:7">
      <c r="A919" s="539">
        <v>2130227</v>
      </c>
      <c r="B919" s="422" t="s">
        <v>847</v>
      </c>
      <c r="C919" s="518">
        <v>0</v>
      </c>
      <c r="D919" s="518">
        <v>0</v>
      </c>
      <c r="E919" s="518">
        <v>0</v>
      </c>
      <c r="F919" s="540">
        <v>0</v>
      </c>
      <c r="G919" s="540">
        <v>0</v>
      </c>
    </row>
    <row r="920" outlineLevel="2" spans="1:7">
      <c r="A920" s="539">
        <v>2130234</v>
      </c>
      <c r="B920" s="422" t="s">
        <v>848</v>
      </c>
      <c r="C920" s="518">
        <v>1424.74</v>
      </c>
      <c r="D920" s="518">
        <v>1038</v>
      </c>
      <c r="E920" s="518">
        <v>247.065</v>
      </c>
      <c r="F920" s="540">
        <v>0.173410587194857</v>
      </c>
      <c r="G920" s="540">
        <v>0.238020231213873</v>
      </c>
    </row>
    <row r="921" outlineLevel="2" spans="1:7">
      <c r="A921" s="539">
        <v>2130236</v>
      </c>
      <c r="B921" s="422" t="s">
        <v>849</v>
      </c>
      <c r="C921" s="518">
        <v>0</v>
      </c>
      <c r="D921" s="518">
        <v>0</v>
      </c>
      <c r="E921" s="518">
        <v>0</v>
      </c>
      <c r="F921" s="540">
        <v>0</v>
      </c>
      <c r="G921" s="540">
        <v>0</v>
      </c>
    </row>
    <row r="922" outlineLevel="2" spans="1:7">
      <c r="A922" s="539">
        <v>2130237</v>
      </c>
      <c r="B922" s="422" t="s">
        <v>819</v>
      </c>
      <c r="C922" s="518">
        <v>0</v>
      </c>
      <c r="D922" s="518">
        <v>0</v>
      </c>
      <c r="E922" s="518">
        <v>0</v>
      </c>
      <c r="F922" s="540">
        <v>0</v>
      </c>
      <c r="G922" s="540">
        <v>0</v>
      </c>
    </row>
    <row r="923" outlineLevel="2" spans="1:7">
      <c r="A923" s="539">
        <v>2130238</v>
      </c>
      <c r="B923" s="422" t="s">
        <v>766</v>
      </c>
      <c r="C923" s="518">
        <v>10</v>
      </c>
      <c r="D923" s="518">
        <v>0</v>
      </c>
      <c r="E923" s="518">
        <v>0</v>
      </c>
      <c r="F923" s="540">
        <v>0</v>
      </c>
      <c r="G923" s="540">
        <v>0</v>
      </c>
    </row>
    <row r="924" outlineLevel="2" spans="1:7">
      <c r="A924" s="539">
        <v>2130299</v>
      </c>
      <c r="B924" s="422" t="s">
        <v>850</v>
      </c>
      <c r="C924" s="518">
        <v>198.399984</v>
      </c>
      <c r="D924" s="518">
        <v>264</v>
      </c>
      <c r="E924" s="518">
        <v>206.282</v>
      </c>
      <c r="F924" s="540">
        <v>1.03972790642967</v>
      </c>
      <c r="G924" s="540">
        <v>0.781371212121212</v>
      </c>
    </row>
    <row r="925" outlineLevel="1" spans="1:7">
      <c r="A925" s="538">
        <v>21303</v>
      </c>
      <c r="B925" s="513" t="s">
        <v>851</v>
      </c>
      <c r="C925" s="511">
        <v>20217.904385</v>
      </c>
      <c r="D925" s="511">
        <v>18462</v>
      </c>
      <c r="E925" s="511">
        <v>14348.853633</v>
      </c>
      <c r="F925" s="537">
        <v>0.709710233056877</v>
      </c>
      <c r="G925" s="537">
        <v>0.777210141533962</v>
      </c>
    </row>
    <row r="926" outlineLevel="2" spans="1:7">
      <c r="A926" s="539">
        <v>2130301</v>
      </c>
      <c r="B926" s="422" t="s">
        <v>196</v>
      </c>
      <c r="C926" s="518">
        <v>1480.222414</v>
      </c>
      <c r="D926" s="518">
        <v>1514</v>
      </c>
      <c r="E926" s="518">
        <v>1105.143012</v>
      </c>
      <c r="F926" s="540">
        <v>0.746606051595703</v>
      </c>
      <c r="G926" s="540">
        <v>0.729949149273448</v>
      </c>
    </row>
    <row r="927" outlineLevel="2" spans="1:7">
      <c r="A927" s="539">
        <v>2130302</v>
      </c>
      <c r="B927" s="422" t="s">
        <v>197</v>
      </c>
      <c r="C927" s="518">
        <v>243</v>
      </c>
      <c r="D927" s="518">
        <v>323</v>
      </c>
      <c r="E927" s="518">
        <v>582.6727</v>
      </c>
      <c r="F927" s="540">
        <v>2.39783004115226</v>
      </c>
      <c r="G927" s="540">
        <v>1.80394024767802</v>
      </c>
    </row>
    <row r="928" outlineLevel="2" spans="1:7">
      <c r="A928" s="539">
        <v>2130303</v>
      </c>
      <c r="B928" s="422" t="s">
        <v>198</v>
      </c>
      <c r="C928" s="518">
        <v>0</v>
      </c>
      <c r="D928" s="518">
        <v>0</v>
      </c>
      <c r="E928" s="518">
        <v>0</v>
      </c>
      <c r="F928" s="540">
        <v>0</v>
      </c>
      <c r="G928" s="540">
        <v>0</v>
      </c>
    </row>
    <row r="929" outlineLevel="2" spans="1:7">
      <c r="A929" s="539">
        <v>2130304</v>
      </c>
      <c r="B929" s="422" t="s">
        <v>852</v>
      </c>
      <c r="C929" s="518">
        <v>2670.433014</v>
      </c>
      <c r="D929" s="518">
        <v>2577</v>
      </c>
      <c r="E929" s="518">
        <v>2753.806058</v>
      </c>
      <c r="F929" s="540">
        <v>1.03122079586453</v>
      </c>
      <c r="G929" s="540">
        <v>1.068609258052</v>
      </c>
    </row>
    <row r="930" outlineLevel="2" spans="1:7">
      <c r="A930" s="539">
        <v>2130305</v>
      </c>
      <c r="B930" s="422" t="s">
        <v>853</v>
      </c>
      <c r="C930" s="518">
        <v>3584</v>
      </c>
      <c r="D930" s="518">
        <v>2971</v>
      </c>
      <c r="E930" s="518">
        <v>3050</v>
      </c>
      <c r="F930" s="540">
        <v>0.851004464285714</v>
      </c>
      <c r="G930" s="540">
        <v>1.02659037361158</v>
      </c>
    </row>
    <row r="931" outlineLevel="2" spans="1:7">
      <c r="A931" s="539">
        <v>2130306</v>
      </c>
      <c r="B931" s="422" t="s">
        <v>854</v>
      </c>
      <c r="C931" s="518">
        <v>4075.548</v>
      </c>
      <c r="D931" s="518">
        <v>2621</v>
      </c>
      <c r="E931" s="518">
        <v>1099.35653</v>
      </c>
      <c r="F931" s="540">
        <v>0.269744468719299</v>
      </c>
      <c r="G931" s="540">
        <v>0.419441636779855</v>
      </c>
    </row>
    <row r="932" outlineLevel="2" spans="1:7">
      <c r="A932" s="539">
        <v>2130307</v>
      </c>
      <c r="B932" s="422" t="s">
        <v>855</v>
      </c>
      <c r="C932" s="518">
        <v>165</v>
      </c>
      <c r="D932" s="518">
        <v>81</v>
      </c>
      <c r="E932" s="518">
        <v>45</v>
      </c>
      <c r="F932" s="540">
        <v>0.272727272727273</v>
      </c>
      <c r="G932" s="540">
        <v>0.555555555555556</v>
      </c>
    </row>
    <row r="933" outlineLevel="2" spans="1:7">
      <c r="A933" s="539">
        <v>2130308</v>
      </c>
      <c r="B933" s="422" t="s">
        <v>856</v>
      </c>
      <c r="C933" s="518">
        <v>79</v>
      </c>
      <c r="D933" s="518">
        <v>78</v>
      </c>
      <c r="E933" s="518">
        <v>10</v>
      </c>
      <c r="F933" s="540">
        <v>0.126582278481013</v>
      </c>
      <c r="G933" s="540">
        <v>0.128205128205128</v>
      </c>
    </row>
    <row r="934" outlineLevel="2" spans="1:7">
      <c r="A934" s="539">
        <v>2130309</v>
      </c>
      <c r="B934" s="422" t="s">
        <v>857</v>
      </c>
      <c r="C934" s="518">
        <v>69</v>
      </c>
      <c r="D934" s="518">
        <v>30</v>
      </c>
      <c r="E934" s="518">
        <v>35</v>
      </c>
      <c r="F934" s="540">
        <v>0.507246376811594</v>
      </c>
      <c r="G934" s="540">
        <v>1.16666666666667</v>
      </c>
    </row>
    <row r="935" outlineLevel="2" spans="1:7">
      <c r="A935" s="539">
        <v>2130310</v>
      </c>
      <c r="B935" s="422" t="s">
        <v>858</v>
      </c>
      <c r="C935" s="518">
        <v>382</v>
      </c>
      <c r="D935" s="518">
        <v>80</v>
      </c>
      <c r="E935" s="518">
        <v>106</v>
      </c>
      <c r="F935" s="540">
        <v>0.277486910994764</v>
      </c>
      <c r="G935" s="540">
        <v>1.325</v>
      </c>
    </row>
    <row r="936" outlineLevel="2" spans="1:7">
      <c r="A936" s="539">
        <v>2130311</v>
      </c>
      <c r="B936" s="422" t="s">
        <v>859</v>
      </c>
      <c r="C936" s="518">
        <v>2863.269731</v>
      </c>
      <c r="D936" s="518">
        <v>1638</v>
      </c>
      <c r="E936" s="518">
        <v>1891.415333</v>
      </c>
      <c r="F936" s="540">
        <v>0.660578817469432</v>
      </c>
      <c r="G936" s="540">
        <v>1.15471021550672</v>
      </c>
    </row>
    <row r="937" outlineLevel="2" spans="1:7">
      <c r="A937" s="539">
        <v>2130312</v>
      </c>
      <c r="B937" s="422" t="s">
        <v>860</v>
      </c>
      <c r="C937" s="518">
        <v>0</v>
      </c>
      <c r="D937" s="518">
        <v>0</v>
      </c>
      <c r="E937" s="518">
        <v>0</v>
      </c>
      <c r="F937" s="540">
        <v>0</v>
      </c>
      <c r="G937" s="540">
        <v>0</v>
      </c>
    </row>
    <row r="938" outlineLevel="2" spans="1:7">
      <c r="A938" s="539">
        <v>2130313</v>
      </c>
      <c r="B938" s="422" t="s">
        <v>861</v>
      </c>
      <c r="C938" s="518">
        <v>0</v>
      </c>
      <c r="D938" s="518">
        <v>0</v>
      </c>
      <c r="E938" s="518">
        <v>0</v>
      </c>
      <c r="F938" s="540">
        <v>0</v>
      </c>
      <c r="G938" s="540">
        <v>0</v>
      </c>
    </row>
    <row r="939" outlineLevel="2" spans="1:7">
      <c r="A939" s="539">
        <v>2130314</v>
      </c>
      <c r="B939" s="422" t="s">
        <v>862</v>
      </c>
      <c r="C939" s="518">
        <v>755</v>
      </c>
      <c r="D939" s="518">
        <v>560</v>
      </c>
      <c r="E939" s="518">
        <v>673.06</v>
      </c>
      <c r="F939" s="540">
        <v>0.891470198675497</v>
      </c>
      <c r="G939" s="540">
        <v>1.20189285714286</v>
      </c>
    </row>
    <row r="940" outlineLevel="2" spans="1:7">
      <c r="A940" s="539">
        <v>2130315</v>
      </c>
      <c r="B940" s="422" t="s">
        <v>863</v>
      </c>
      <c r="C940" s="518">
        <v>500.621226</v>
      </c>
      <c r="D940" s="518">
        <v>631</v>
      </c>
      <c r="E940" s="518">
        <v>410</v>
      </c>
      <c r="F940" s="540">
        <v>0.818982453612544</v>
      </c>
      <c r="G940" s="540">
        <v>0.649762282091918</v>
      </c>
    </row>
    <row r="941" outlineLevel="2" spans="1:7">
      <c r="A941" s="539">
        <v>2130316</v>
      </c>
      <c r="B941" s="422" t="s">
        <v>864</v>
      </c>
      <c r="C941" s="518">
        <v>504</v>
      </c>
      <c r="D941" s="518">
        <v>369</v>
      </c>
      <c r="E941" s="518">
        <v>260</v>
      </c>
      <c r="F941" s="540">
        <v>0.515873015873016</v>
      </c>
      <c r="G941" s="540">
        <v>0.704607046070461</v>
      </c>
    </row>
    <row r="942" outlineLevel="2" spans="1:7">
      <c r="A942" s="539">
        <v>2130317</v>
      </c>
      <c r="B942" s="422" t="s">
        <v>865</v>
      </c>
      <c r="C942" s="518">
        <v>0</v>
      </c>
      <c r="D942" s="518">
        <v>0</v>
      </c>
      <c r="E942" s="518">
        <v>50</v>
      </c>
      <c r="F942" s="540">
        <v>0</v>
      </c>
      <c r="G942" s="540">
        <v>0</v>
      </c>
    </row>
    <row r="943" outlineLevel="2" spans="1:7">
      <c r="A943" s="539">
        <v>2130318</v>
      </c>
      <c r="B943" s="422" t="s">
        <v>866</v>
      </c>
      <c r="C943" s="518">
        <v>0</v>
      </c>
      <c r="D943" s="518">
        <v>0</v>
      </c>
      <c r="E943" s="518">
        <v>0</v>
      </c>
      <c r="F943" s="540">
        <v>0</v>
      </c>
      <c r="G943" s="540">
        <v>0</v>
      </c>
    </row>
    <row r="944" outlineLevel="2" spans="1:7">
      <c r="A944" s="539">
        <v>2130319</v>
      </c>
      <c r="B944" s="422" t="s">
        <v>867</v>
      </c>
      <c r="C944" s="518">
        <v>442</v>
      </c>
      <c r="D944" s="518">
        <v>195</v>
      </c>
      <c r="E944" s="518">
        <v>410</v>
      </c>
      <c r="F944" s="540">
        <v>0.927601809954751</v>
      </c>
      <c r="G944" s="540">
        <v>2.1025641025641</v>
      </c>
    </row>
    <row r="945" ht="27" outlineLevel="2" spans="1:7">
      <c r="A945" s="539">
        <v>2130321</v>
      </c>
      <c r="B945" s="422" t="s">
        <v>868</v>
      </c>
      <c r="C945" s="518">
        <v>54</v>
      </c>
      <c r="D945" s="518">
        <v>294</v>
      </c>
      <c r="E945" s="518">
        <v>54</v>
      </c>
      <c r="F945" s="540">
        <v>1</v>
      </c>
      <c r="G945" s="540">
        <v>0.183673469387755</v>
      </c>
    </row>
    <row r="946" outlineLevel="2" spans="1:7">
      <c r="A946" s="539">
        <v>2130322</v>
      </c>
      <c r="B946" s="422" t="s">
        <v>869</v>
      </c>
      <c r="C946" s="518">
        <v>0</v>
      </c>
      <c r="D946" s="518">
        <v>0</v>
      </c>
      <c r="E946" s="518">
        <v>0</v>
      </c>
      <c r="F946" s="540">
        <v>0</v>
      </c>
      <c r="G946" s="540">
        <v>0</v>
      </c>
    </row>
    <row r="947" outlineLevel="2" spans="1:7">
      <c r="A947" s="539">
        <v>2130333</v>
      </c>
      <c r="B947" s="422" t="s">
        <v>845</v>
      </c>
      <c r="C947" s="518">
        <v>0</v>
      </c>
      <c r="D947" s="518">
        <v>0</v>
      </c>
      <c r="E947" s="518">
        <v>242</v>
      </c>
      <c r="F947" s="540">
        <v>0</v>
      </c>
      <c r="G947" s="540">
        <v>0</v>
      </c>
    </row>
    <row r="948" outlineLevel="2" spans="1:7">
      <c r="A948" s="539">
        <v>2130334</v>
      </c>
      <c r="B948" s="422" t="s">
        <v>870</v>
      </c>
      <c r="C948" s="518">
        <v>0</v>
      </c>
      <c r="D948" s="518">
        <v>0</v>
      </c>
      <c r="E948" s="518">
        <v>0</v>
      </c>
      <c r="F948" s="540">
        <v>0</v>
      </c>
      <c r="G948" s="540">
        <v>0</v>
      </c>
    </row>
    <row r="949" outlineLevel="2" spans="1:7">
      <c r="A949" s="539">
        <v>2130335</v>
      </c>
      <c r="B949" s="422" t="s">
        <v>871</v>
      </c>
      <c r="C949" s="518">
        <v>42</v>
      </c>
      <c r="D949" s="518">
        <v>0</v>
      </c>
      <c r="E949" s="518">
        <v>45</v>
      </c>
      <c r="F949" s="540">
        <v>1.07142857142857</v>
      </c>
      <c r="G949" s="540">
        <v>0</v>
      </c>
    </row>
    <row r="950" outlineLevel="2" spans="1:7">
      <c r="A950" s="539">
        <v>2130336</v>
      </c>
      <c r="B950" s="422" t="s">
        <v>872</v>
      </c>
      <c r="C950" s="518">
        <v>0</v>
      </c>
      <c r="D950" s="518">
        <v>0</v>
      </c>
      <c r="E950" s="518">
        <v>0</v>
      </c>
      <c r="F950" s="540">
        <v>0</v>
      </c>
      <c r="G950" s="540">
        <v>0</v>
      </c>
    </row>
    <row r="951" outlineLevel="2" spans="1:7">
      <c r="A951" s="539">
        <v>2130337</v>
      </c>
      <c r="B951" s="422" t="s">
        <v>873</v>
      </c>
      <c r="C951" s="518">
        <v>0</v>
      </c>
      <c r="D951" s="518">
        <v>0</v>
      </c>
      <c r="E951" s="518">
        <v>0</v>
      </c>
      <c r="F951" s="540">
        <v>0</v>
      </c>
      <c r="G951" s="540">
        <v>0</v>
      </c>
    </row>
    <row r="952" outlineLevel="2" spans="1:7">
      <c r="A952" s="539">
        <v>2130399</v>
      </c>
      <c r="B952" s="422" t="s">
        <v>874</v>
      </c>
      <c r="C952" s="518">
        <v>2308.81</v>
      </c>
      <c r="D952" s="518">
        <v>4500</v>
      </c>
      <c r="E952" s="518">
        <v>1526.4</v>
      </c>
      <c r="F952" s="540">
        <v>0.661119797644674</v>
      </c>
      <c r="G952" s="540">
        <v>0.3392</v>
      </c>
    </row>
    <row r="953" ht="27" outlineLevel="1" spans="1:7">
      <c r="A953" s="538">
        <v>21305</v>
      </c>
      <c r="B953" s="513" t="s">
        <v>875</v>
      </c>
      <c r="C953" s="511">
        <v>26419.120017</v>
      </c>
      <c r="D953" s="511">
        <v>27206</v>
      </c>
      <c r="E953" s="511">
        <v>32716.777389</v>
      </c>
      <c r="F953" s="537">
        <v>1.23837498629582</v>
      </c>
      <c r="G953" s="537">
        <v>1.20255742810409</v>
      </c>
    </row>
    <row r="954" outlineLevel="2" spans="1:7">
      <c r="A954" s="539">
        <v>2130501</v>
      </c>
      <c r="B954" s="422" t="s">
        <v>196</v>
      </c>
      <c r="C954" s="518">
        <v>1391.64805</v>
      </c>
      <c r="D954" s="518">
        <v>565</v>
      </c>
      <c r="E954" s="518">
        <v>1523.006965</v>
      </c>
      <c r="F954" s="540">
        <v>1.09439090221123</v>
      </c>
      <c r="G954" s="540">
        <v>2.69558754867257</v>
      </c>
    </row>
    <row r="955" outlineLevel="2" spans="1:7">
      <c r="A955" s="539">
        <v>2130502</v>
      </c>
      <c r="B955" s="422" t="s">
        <v>197</v>
      </c>
      <c r="C955" s="518">
        <v>2674</v>
      </c>
      <c r="D955" s="518">
        <v>826</v>
      </c>
      <c r="E955" s="518">
        <v>2566.214524</v>
      </c>
      <c r="F955" s="540">
        <v>0.959691295437547</v>
      </c>
      <c r="G955" s="540">
        <v>3.10679724455206</v>
      </c>
    </row>
    <row r="956" outlineLevel="2" spans="1:7">
      <c r="A956" s="539">
        <v>2130503</v>
      </c>
      <c r="B956" s="422" t="s">
        <v>198</v>
      </c>
      <c r="C956" s="518">
        <v>50.671967</v>
      </c>
      <c r="D956" s="518">
        <v>51</v>
      </c>
      <c r="E956" s="518">
        <v>24.64</v>
      </c>
      <c r="F956" s="540">
        <v>0.48626492040461</v>
      </c>
      <c r="G956" s="540">
        <v>0.483137254901961</v>
      </c>
    </row>
    <row r="957" outlineLevel="2" spans="1:7">
      <c r="A957" s="539">
        <v>2130504</v>
      </c>
      <c r="B957" s="422" t="s">
        <v>876</v>
      </c>
      <c r="C957" s="518">
        <v>1006</v>
      </c>
      <c r="D957" s="518">
        <v>1453</v>
      </c>
      <c r="E957" s="518">
        <v>1194</v>
      </c>
      <c r="F957" s="540">
        <v>1.18687872763419</v>
      </c>
      <c r="G957" s="540">
        <v>0.821748107364074</v>
      </c>
    </row>
    <row r="958" outlineLevel="2" spans="1:7">
      <c r="A958" s="539">
        <v>2130505</v>
      </c>
      <c r="B958" s="422" t="s">
        <v>877</v>
      </c>
      <c r="C958" s="518">
        <v>5390</v>
      </c>
      <c r="D958" s="518">
        <v>7950</v>
      </c>
      <c r="E958" s="518">
        <v>12519.3559</v>
      </c>
      <c r="F958" s="540">
        <v>2.3227005380334</v>
      </c>
      <c r="G958" s="540">
        <v>1.57476174842767</v>
      </c>
    </row>
    <row r="959" outlineLevel="2" spans="1:7">
      <c r="A959" s="539">
        <v>2130506</v>
      </c>
      <c r="B959" s="422" t="s">
        <v>878</v>
      </c>
      <c r="C959" s="518">
        <v>0</v>
      </c>
      <c r="D959" s="518">
        <v>477</v>
      </c>
      <c r="E959" s="518">
        <v>0</v>
      </c>
      <c r="F959" s="540">
        <v>0</v>
      </c>
      <c r="G959" s="540">
        <v>0</v>
      </c>
    </row>
    <row r="960" outlineLevel="2" spans="1:7">
      <c r="A960" s="539">
        <v>2130507</v>
      </c>
      <c r="B960" s="422" t="s">
        <v>879</v>
      </c>
      <c r="C960" s="518">
        <v>4</v>
      </c>
      <c r="D960" s="518">
        <v>4</v>
      </c>
      <c r="E960" s="518">
        <v>4</v>
      </c>
      <c r="F960" s="540">
        <v>1</v>
      </c>
      <c r="G960" s="540">
        <v>1</v>
      </c>
    </row>
    <row r="961" ht="27" outlineLevel="2" spans="1:7">
      <c r="A961" s="539">
        <v>2130508</v>
      </c>
      <c r="B961" s="422" t="s">
        <v>880</v>
      </c>
      <c r="C961" s="518">
        <v>0</v>
      </c>
      <c r="D961" s="518">
        <v>0</v>
      </c>
      <c r="E961" s="518">
        <v>0</v>
      </c>
      <c r="F961" s="540">
        <v>0</v>
      </c>
      <c r="G961" s="540">
        <v>0</v>
      </c>
    </row>
    <row r="962" outlineLevel="2" spans="1:7">
      <c r="A962" s="539">
        <v>2130550</v>
      </c>
      <c r="B962" s="422" t="s">
        <v>205</v>
      </c>
      <c r="C962" s="518">
        <v>0</v>
      </c>
      <c r="D962" s="518">
        <v>0</v>
      </c>
      <c r="E962" s="518">
        <v>0</v>
      </c>
      <c r="F962" s="540">
        <v>0</v>
      </c>
      <c r="G962" s="540">
        <v>0</v>
      </c>
    </row>
    <row r="963" ht="27" outlineLevel="2" spans="1:7">
      <c r="A963" s="539">
        <v>2130599</v>
      </c>
      <c r="B963" s="422" t="s">
        <v>881</v>
      </c>
      <c r="C963" s="518">
        <v>15902.8</v>
      </c>
      <c r="D963" s="518">
        <v>15880</v>
      </c>
      <c r="E963" s="518">
        <v>14885.56</v>
      </c>
      <c r="F963" s="540">
        <v>0.936033905978821</v>
      </c>
      <c r="G963" s="540">
        <v>0.937377833753149</v>
      </c>
    </row>
    <row r="964" outlineLevel="1" spans="1:7">
      <c r="A964" s="538">
        <v>21307</v>
      </c>
      <c r="B964" s="513" t="s">
        <v>882</v>
      </c>
      <c r="C964" s="511">
        <v>13152.74</v>
      </c>
      <c r="D964" s="511">
        <v>7100</v>
      </c>
      <c r="E964" s="511">
        <v>10237</v>
      </c>
      <c r="F964" s="537">
        <v>0.778316913434007</v>
      </c>
      <c r="G964" s="537">
        <v>1.44183098591549</v>
      </c>
    </row>
    <row r="965" ht="27" outlineLevel="2" spans="1:7">
      <c r="A965" s="539">
        <v>2130701</v>
      </c>
      <c r="B965" s="422" t="s">
        <v>883</v>
      </c>
      <c r="C965" s="518">
        <v>2293</v>
      </c>
      <c r="D965" s="518">
        <v>1019</v>
      </c>
      <c r="E965" s="518">
        <v>1478</v>
      </c>
      <c r="F965" s="540">
        <v>0.644570431748801</v>
      </c>
      <c r="G965" s="540">
        <v>1.450441609421</v>
      </c>
    </row>
    <row r="966" ht="27" outlineLevel="2" spans="1:7">
      <c r="A966" s="539">
        <v>2130704</v>
      </c>
      <c r="B966" s="422" t="s">
        <v>884</v>
      </c>
      <c r="C966" s="518">
        <v>0</v>
      </c>
      <c r="D966" s="518">
        <v>0</v>
      </c>
      <c r="E966" s="518">
        <v>0</v>
      </c>
      <c r="F966" s="540">
        <v>0</v>
      </c>
      <c r="G966" s="540">
        <v>0</v>
      </c>
    </row>
    <row r="967" ht="27" outlineLevel="2" spans="1:7">
      <c r="A967" s="539">
        <v>2130705</v>
      </c>
      <c r="B967" s="422" t="s">
        <v>885</v>
      </c>
      <c r="C967" s="518">
        <v>7001.02</v>
      </c>
      <c r="D967" s="518">
        <v>4050</v>
      </c>
      <c r="E967" s="518">
        <v>5509</v>
      </c>
      <c r="F967" s="540">
        <v>0.786885339564806</v>
      </c>
      <c r="G967" s="540">
        <v>1.36024691358025</v>
      </c>
    </row>
    <row r="968" outlineLevel="2" spans="1:7">
      <c r="A968" s="539">
        <v>2130706</v>
      </c>
      <c r="B968" s="422" t="s">
        <v>886</v>
      </c>
      <c r="C968" s="518">
        <v>996</v>
      </c>
      <c r="D968" s="518">
        <v>650</v>
      </c>
      <c r="E968" s="518">
        <v>1060</v>
      </c>
      <c r="F968" s="540">
        <v>1.06425702811245</v>
      </c>
      <c r="G968" s="540">
        <v>1.63076923076923</v>
      </c>
    </row>
    <row r="969" ht="27" outlineLevel="2" spans="1:7">
      <c r="A969" s="539">
        <v>2130707</v>
      </c>
      <c r="B969" s="422" t="s">
        <v>887</v>
      </c>
      <c r="C969" s="518">
        <v>0</v>
      </c>
      <c r="D969" s="518">
        <v>0</v>
      </c>
      <c r="E969" s="518">
        <v>0</v>
      </c>
      <c r="F969" s="540">
        <v>0</v>
      </c>
      <c r="G969" s="540">
        <v>0</v>
      </c>
    </row>
    <row r="970" outlineLevel="2" spans="1:7">
      <c r="A970" s="539">
        <v>2130799</v>
      </c>
      <c r="B970" s="422" t="s">
        <v>888</v>
      </c>
      <c r="C970" s="518">
        <v>2862.72</v>
      </c>
      <c r="D970" s="518">
        <v>1381</v>
      </c>
      <c r="E970" s="518">
        <v>2190</v>
      </c>
      <c r="F970" s="540">
        <v>0.765006706908115</v>
      </c>
      <c r="G970" s="540">
        <v>1.58580738595221</v>
      </c>
    </row>
    <row r="971" outlineLevel="1" spans="1:7">
      <c r="A971" s="538">
        <v>21308</v>
      </c>
      <c r="B971" s="513" t="s">
        <v>889</v>
      </c>
      <c r="C971" s="511">
        <v>8046.124495</v>
      </c>
      <c r="D971" s="511">
        <v>6885</v>
      </c>
      <c r="E971" s="511">
        <v>8833.520793</v>
      </c>
      <c r="F971" s="537">
        <v>1.09786031753415</v>
      </c>
      <c r="G971" s="537">
        <v>1.28300955599129</v>
      </c>
    </row>
    <row r="972" outlineLevel="2" spans="1:7">
      <c r="A972" s="539">
        <v>2130801</v>
      </c>
      <c r="B972" s="422" t="s">
        <v>890</v>
      </c>
      <c r="C972" s="518">
        <v>0</v>
      </c>
      <c r="D972" s="518">
        <v>0</v>
      </c>
      <c r="E972" s="518">
        <v>0</v>
      </c>
      <c r="F972" s="540">
        <v>0</v>
      </c>
      <c r="G972" s="540">
        <v>0</v>
      </c>
    </row>
    <row r="973" outlineLevel="2" spans="1:7">
      <c r="A973" s="539">
        <v>2130803</v>
      </c>
      <c r="B973" s="422" t="s">
        <v>891</v>
      </c>
      <c r="C973" s="518">
        <v>1385</v>
      </c>
      <c r="D973" s="518">
        <v>1065</v>
      </c>
      <c r="E973" s="518">
        <v>976</v>
      </c>
      <c r="F973" s="540">
        <v>0.704693140794224</v>
      </c>
      <c r="G973" s="540">
        <v>0.916431924882629</v>
      </c>
    </row>
    <row r="974" outlineLevel="2" spans="1:7">
      <c r="A974" s="539">
        <v>2130804</v>
      </c>
      <c r="B974" s="422" t="s">
        <v>892</v>
      </c>
      <c r="C974" s="518">
        <v>5807.124495</v>
      </c>
      <c r="D974" s="518">
        <v>4970</v>
      </c>
      <c r="E974" s="518">
        <v>6693.520793</v>
      </c>
      <c r="F974" s="540">
        <v>1.15263945155011</v>
      </c>
      <c r="G974" s="540">
        <v>1.34678486780684</v>
      </c>
    </row>
    <row r="975" outlineLevel="2" spans="1:7">
      <c r="A975" s="539">
        <v>2130805</v>
      </c>
      <c r="B975" s="422" t="s">
        <v>893</v>
      </c>
      <c r="C975" s="518">
        <v>0</v>
      </c>
      <c r="D975" s="518">
        <v>0</v>
      </c>
      <c r="E975" s="518">
        <v>0</v>
      </c>
      <c r="F975" s="540">
        <v>0</v>
      </c>
      <c r="G975" s="540">
        <v>0</v>
      </c>
    </row>
    <row r="976" outlineLevel="2" spans="1:7">
      <c r="A976" s="539">
        <v>2130899</v>
      </c>
      <c r="B976" s="422" t="s">
        <v>894</v>
      </c>
      <c r="C976" s="518">
        <v>854</v>
      </c>
      <c r="D976" s="518">
        <v>850</v>
      </c>
      <c r="E976" s="518">
        <v>1164</v>
      </c>
      <c r="F976" s="540">
        <v>1.36299765807963</v>
      </c>
      <c r="G976" s="540">
        <v>1.36941176470588</v>
      </c>
    </row>
    <row r="977" outlineLevel="1" spans="1:7">
      <c r="A977" s="538">
        <v>21309</v>
      </c>
      <c r="B977" s="513" t="s">
        <v>895</v>
      </c>
      <c r="C977" s="511">
        <v>976</v>
      </c>
      <c r="D977" s="511">
        <v>778</v>
      </c>
      <c r="E977" s="511">
        <v>819</v>
      </c>
      <c r="F977" s="537">
        <v>0.839139344262295</v>
      </c>
      <c r="G977" s="537">
        <v>1.05269922879177</v>
      </c>
    </row>
    <row r="978" outlineLevel="2" spans="1:7">
      <c r="A978" s="539">
        <v>2130901</v>
      </c>
      <c r="B978" s="422" t="s">
        <v>896</v>
      </c>
      <c r="C978" s="518">
        <v>37</v>
      </c>
      <c r="D978" s="518">
        <v>0</v>
      </c>
      <c r="E978" s="518">
        <v>37</v>
      </c>
      <c r="F978" s="540">
        <v>1</v>
      </c>
      <c r="G978" s="540">
        <v>0</v>
      </c>
    </row>
    <row r="979" outlineLevel="2" spans="1:7">
      <c r="A979" s="539">
        <v>2130999</v>
      </c>
      <c r="B979" s="422" t="s">
        <v>897</v>
      </c>
      <c r="C979" s="518">
        <v>939</v>
      </c>
      <c r="D979" s="518">
        <v>778</v>
      </c>
      <c r="E979" s="518">
        <v>782</v>
      </c>
      <c r="F979" s="540">
        <v>0.832800851970181</v>
      </c>
      <c r="G979" s="540">
        <v>1.00514138817481</v>
      </c>
    </row>
    <row r="980" outlineLevel="1" spans="1:7">
      <c r="A980" s="538">
        <v>21399</v>
      </c>
      <c r="B980" s="513" t="s">
        <v>898</v>
      </c>
      <c r="C980" s="511">
        <v>35826</v>
      </c>
      <c r="D980" s="511">
        <v>1984</v>
      </c>
      <c r="E980" s="511">
        <v>11640</v>
      </c>
      <c r="F980" s="537">
        <v>0.324903701222576</v>
      </c>
      <c r="G980" s="537">
        <v>5.86693548387097</v>
      </c>
    </row>
    <row r="981" ht="27" outlineLevel="2" spans="1:7">
      <c r="A981" s="539">
        <v>2139901</v>
      </c>
      <c r="B981" s="422" t="s">
        <v>899</v>
      </c>
      <c r="C981" s="518">
        <v>0</v>
      </c>
      <c r="D981" s="518">
        <v>0</v>
      </c>
      <c r="E981" s="518">
        <v>0</v>
      </c>
      <c r="F981" s="540">
        <v>0</v>
      </c>
      <c r="G981" s="540">
        <v>0</v>
      </c>
    </row>
    <row r="982" outlineLevel="2" spans="1:7">
      <c r="A982" s="539">
        <v>2139999</v>
      </c>
      <c r="B982" s="422" t="s">
        <v>898</v>
      </c>
      <c r="C982" s="518">
        <v>35826</v>
      </c>
      <c r="D982" s="518">
        <v>1984</v>
      </c>
      <c r="E982" s="518">
        <v>11640</v>
      </c>
      <c r="F982" s="540">
        <v>0.324903701222576</v>
      </c>
      <c r="G982" s="540">
        <v>5.86693548387097</v>
      </c>
    </row>
    <row r="983" s="501" customFormat="1" spans="1:7">
      <c r="A983" s="535">
        <v>214</v>
      </c>
      <c r="B983" s="536" t="s">
        <v>900</v>
      </c>
      <c r="C983" s="511">
        <v>150364.1884446</v>
      </c>
      <c r="D983" s="511">
        <v>128260</v>
      </c>
      <c r="E983" s="511">
        <v>160069.003953</v>
      </c>
      <c r="F983" s="537">
        <v>1.06454206688965</v>
      </c>
      <c r="G983" s="537">
        <v>1.24800408508498</v>
      </c>
    </row>
    <row r="984" outlineLevel="1" spans="1:7">
      <c r="A984" s="538">
        <v>21401</v>
      </c>
      <c r="B984" s="513" t="s">
        <v>901</v>
      </c>
      <c r="C984" s="511">
        <v>127954.9217446</v>
      </c>
      <c r="D984" s="511">
        <v>90926</v>
      </c>
      <c r="E984" s="511">
        <v>117069.536953</v>
      </c>
      <c r="F984" s="537">
        <v>0.914927971169976</v>
      </c>
      <c r="G984" s="537">
        <v>1.28752542675362</v>
      </c>
    </row>
    <row r="985" outlineLevel="2" spans="1:7">
      <c r="A985" s="539">
        <v>2140101</v>
      </c>
      <c r="B985" s="422" t="s">
        <v>196</v>
      </c>
      <c r="C985" s="518">
        <v>5372.820249</v>
      </c>
      <c r="D985" s="518">
        <v>5066</v>
      </c>
      <c r="E985" s="518">
        <v>6589.054811</v>
      </c>
      <c r="F985" s="540">
        <v>1.22636799774315</v>
      </c>
      <c r="G985" s="540">
        <v>1.30064248144493</v>
      </c>
    </row>
    <row r="986" outlineLevel="2" spans="1:7">
      <c r="A986" s="539">
        <v>2140102</v>
      </c>
      <c r="B986" s="422" t="s">
        <v>197</v>
      </c>
      <c r="C986" s="518">
        <v>2593</v>
      </c>
      <c r="D986" s="518">
        <v>411</v>
      </c>
      <c r="E986" s="518">
        <v>1827</v>
      </c>
      <c r="F986" s="540">
        <v>0.704589278827613</v>
      </c>
      <c r="G986" s="540">
        <v>4.44525547445255</v>
      </c>
    </row>
    <row r="987" outlineLevel="2" spans="1:7">
      <c r="A987" s="539">
        <v>2140103</v>
      </c>
      <c r="B987" s="422" t="s">
        <v>198</v>
      </c>
      <c r="C987" s="518">
        <v>10.782281</v>
      </c>
      <c r="D987" s="518">
        <v>11</v>
      </c>
      <c r="E987" s="518">
        <v>0</v>
      </c>
      <c r="F987" s="540">
        <v>0</v>
      </c>
      <c r="G987" s="540">
        <v>0</v>
      </c>
    </row>
    <row r="988" outlineLevel="2" spans="1:7">
      <c r="A988" s="539">
        <v>2140104</v>
      </c>
      <c r="B988" s="422" t="s">
        <v>902</v>
      </c>
      <c r="C988" s="518">
        <v>99654</v>
      </c>
      <c r="D988" s="518">
        <v>60727</v>
      </c>
      <c r="E988" s="518">
        <v>85500.4051</v>
      </c>
      <c r="F988" s="540">
        <v>0.857972636321673</v>
      </c>
      <c r="G988" s="540">
        <v>1.40794712566074</v>
      </c>
    </row>
    <row r="989" outlineLevel="2" spans="1:7">
      <c r="A989" s="539">
        <v>2140106</v>
      </c>
      <c r="B989" s="422" t="s">
        <v>903</v>
      </c>
      <c r="C989" s="518">
        <v>2834</v>
      </c>
      <c r="D989" s="518">
        <v>3098</v>
      </c>
      <c r="E989" s="518">
        <v>3919</v>
      </c>
      <c r="F989" s="540">
        <v>1.38285109386027</v>
      </c>
      <c r="G989" s="540">
        <v>1.26500968366688</v>
      </c>
    </row>
    <row r="990" outlineLevel="2" spans="1:7">
      <c r="A990" s="539">
        <v>2140109</v>
      </c>
      <c r="B990" s="422" t="s">
        <v>904</v>
      </c>
      <c r="C990" s="518">
        <v>46</v>
      </c>
      <c r="D990" s="518">
        <v>46</v>
      </c>
      <c r="E990" s="518">
        <v>46</v>
      </c>
      <c r="F990" s="540">
        <v>1</v>
      </c>
      <c r="G990" s="540">
        <v>1</v>
      </c>
    </row>
    <row r="991" outlineLevel="2" spans="1:7">
      <c r="A991" s="539">
        <v>2140110</v>
      </c>
      <c r="B991" s="422" t="s">
        <v>905</v>
      </c>
      <c r="C991" s="518">
        <v>340</v>
      </c>
      <c r="D991" s="518">
        <v>60</v>
      </c>
      <c r="E991" s="518">
        <v>281</v>
      </c>
      <c r="F991" s="540">
        <v>0.826470588235294</v>
      </c>
      <c r="G991" s="540">
        <v>4.68333333333333</v>
      </c>
    </row>
    <row r="992" outlineLevel="2" spans="1:7">
      <c r="A992" s="539">
        <v>2140111</v>
      </c>
      <c r="B992" s="422" t="s">
        <v>906</v>
      </c>
      <c r="C992" s="518">
        <v>0</v>
      </c>
      <c r="D992" s="518">
        <v>242</v>
      </c>
      <c r="E992" s="518">
        <v>0</v>
      </c>
      <c r="F992" s="540">
        <v>0</v>
      </c>
      <c r="G992" s="540">
        <v>0</v>
      </c>
    </row>
    <row r="993" outlineLevel="2" spans="1:7">
      <c r="A993" s="539">
        <v>2140112</v>
      </c>
      <c r="B993" s="422" t="s">
        <v>907</v>
      </c>
      <c r="C993" s="518">
        <v>1454.837691</v>
      </c>
      <c r="D993" s="518">
        <v>1046</v>
      </c>
      <c r="E993" s="518">
        <v>447.854442</v>
      </c>
      <c r="F993" s="540">
        <v>0.307838080337444</v>
      </c>
      <c r="G993" s="540">
        <v>0.428159122370937</v>
      </c>
    </row>
    <row r="994" ht="27" outlineLevel="2" spans="1:7">
      <c r="A994" s="539">
        <v>2140114</v>
      </c>
      <c r="B994" s="422" t="s">
        <v>908</v>
      </c>
      <c r="C994" s="518">
        <v>78</v>
      </c>
      <c r="D994" s="518">
        <v>0</v>
      </c>
      <c r="E994" s="518">
        <v>78</v>
      </c>
      <c r="F994" s="540">
        <v>1</v>
      </c>
      <c r="G994" s="540">
        <v>0</v>
      </c>
    </row>
    <row r="995" outlineLevel="2" spans="1:7">
      <c r="A995" s="539">
        <v>2140122</v>
      </c>
      <c r="B995" s="422" t="s">
        <v>909</v>
      </c>
      <c r="C995" s="518">
        <v>2203</v>
      </c>
      <c r="D995" s="518">
        <v>2142</v>
      </c>
      <c r="E995" s="518">
        <v>0</v>
      </c>
      <c r="F995" s="540">
        <v>0</v>
      </c>
      <c r="G995" s="540">
        <v>0</v>
      </c>
    </row>
    <row r="996" outlineLevel="2" spans="1:7">
      <c r="A996" s="539">
        <v>2140123</v>
      </c>
      <c r="B996" s="422" t="s">
        <v>910</v>
      </c>
      <c r="C996" s="518">
        <v>0</v>
      </c>
      <c r="D996" s="518">
        <v>55</v>
      </c>
      <c r="E996" s="518">
        <v>243.017876</v>
      </c>
      <c r="F996" s="540">
        <v>0</v>
      </c>
      <c r="G996" s="540">
        <v>4.41850683636364</v>
      </c>
    </row>
    <row r="997" outlineLevel="2" spans="1:7">
      <c r="A997" s="539">
        <v>2140127</v>
      </c>
      <c r="B997" s="422" t="s">
        <v>911</v>
      </c>
      <c r="C997" s="518">
        <v>0</v>
      </c>
      <c r="D997" s="518">
        <v>0</v>
      </c>
      <c r="E997" s="518">
        <v>0</v>
      </c>
      <c r="F997" s="540">
        <v>0</v>
      </c>
      <c r="G997" s="540">
        <v>0</v>
      </c>
    </row>
    <row r="998" outlineLevel="2" spans="1:7">
      <c r="A998" s="539">
        <v>2140128</v>
      </c>
      <c r="B998" s="422" t="s">
        <v>912</v>
      </c>
      <c r="C998" s="518">
        <v>0</v>
      </c>
      <c r="D998" s="518">
        <v>0</v>
      </c>
      <c r="E998" s="518">
        <v>0</v>
      </c>
      <c r="F998" s="540">
        <v>0</v>
      </c>
      <c r="G998" s="540">
        <v>0</v>
      </c>
    </row>
    <row r="999" outlineLevel="2" spans="1:7">
      <c r="A999" s="539">
        <v>2140129</v>
      </c>
      <c r="B999" s="422" t="s">
        <v>913</v>
      </c>
      <c r="C999" s="518">
        <v>0</v>
      </c>
      <c r="D999" s="518">
        <v>0</v>
      </c>
      <c r="E999" s="518">
        <v>0</v>
      </c>
      <c r="F999" s="540">
        <v>0</v>
      </c>
      <c r="G999" s="540">
        <v>0</v>
      </c>
    </row>
    <row r="1000" outlineLevel="2" spans="1:7">
      <c r="A1000" s="539">
        <v>2140130</v>
      </c>
      <c r="B1000" s="422" t="s">
        <v>914</v>
      </c>
      <c r="C1000" s="518">
        <v>0</v>
      </c>
      <c r="D1000" s="518">
        <v>0</v>
      </c>
      <c r="E1000" s="518">
        <v>0</v>
      </c>
      <c r="F1000" s="540">
        <v>0</v>
      </c>
      <c r="G1000" s="540">
        <v>0</v>
      </c>
    </row>
    <row r="1001" outlineLevel="2" spans="1:7">
      <c r="A1001" s="539">
        <v>2140131</v>
      </c>
      <c r="B1001" s="422" t="s">
        <v>915</v>
      </c>
      <c r="C1001" s="518">
        <v>0</v>
      </c>
      <c r="D1001" s="518">
        <v>0</v>
      </c>
      <c r="E1001" s="518">
        <v>0</v>
      </c>
      <c r="F1001" s="540">
        <v>0</v>
      </c>
      <c r="G1001" s="540">
        <v>0</v>
      </c>
    </row>
    <row r="1002" outlineLevel="2" spans="1:7">
      <c r="A1002" s="539">
        <v>2140133</v>
      </c>
      <c r="B1002" s="422" t="s">
        <v>916</v>
      </c>
      <c r="C1002" s="518">
        <v>0</v>
      </c>
      <c r="D1002" s="518">
        <v>0</v>
      </c>
      <c r="E1002" s="518">
        <v>0</v>
      </c>
      <c r="F1002" s="540">
        <v>0</v>
      </c>
      <c r="G1002" s="540">
        <v>0</v>
      </c>
    </row>
    <row r="1003" outlineLevel="2" spans="1:7">
      <c r="A1003" s="539">
        <v>2140136</v>
      </c>
      <c r="B1003" s="422" t="s">
        <v>917</v>
      </c>
      <c r="C1003" s="518">
        <v>353.601095</v>
      </c>
      <c r="D1003" s="518">
        <v>305</v>
      </c>
      <c r="E1003" s="518">
        <v>202</v>
      </c>
      <c r="F1003" s="540">
        <v>0.571265199277734</v>
      </c>
      <c r="G1003" s="540">
        <v>0.662295081967213</v>
      </c>
    </row>
    <row r="1004" outlineLevel="2" spans="1:7">
      <c r="A1004" s="539">
        <v>2140138</v>
      </c>
      <c r="B1004" s="422" t="s">
        <v>918</v>
      </c>
      <c r="C1004" s="518">
        <v>0</v>
      </c>
      <c r="D1004" s="518">
        <v>0</v>
      </c>
      <c r="E1004" s="518">
        <v>0</v>
      </c>
      <c r="F1004" s="540">
        <v>0</v>
      </c>
      <c r="G1004" s="540">
        <v>0</v>
      </c>
    </row>
    <row r="1005" outlineLevel="2" spans="1:7">
      <c r="A1005" s="539">
        <v>2140199</v>
      </c>
      <c r="B1005" s="422" t="s">
        <v>919</v>
      </c>
      <c r="C1005" s="518">
        <v>13014.8804286</v>
      </c>
      <c r="D1005" s="518">
        <v>17717</v>
      </c>
      <c r="E1005" s="518">
        <v>17936.204724</v>
      </c>
      <c r="F1005" s="540">
        <v>1.37813058079162</v>
      </c>
      <c r="G1005" s="540">
        <v>1.01237256442964</v>
      </c>
    </row>
    <row r="1006" outlineLevel="1" spans="1:7">
      <c r="A1006" s="538">
        <v>21402</v>
      </c>
      <c r="B1006" s="513" t="s">
        <v>920</v>
      </c>
      <c r="C1006" s="511">
        <v>500</v>
      </c>
      <c r="D1006" s="511">
        <v>500</v>
      </c>
      <c r="E1006" s="511">
        <v>0</v>
      </c>
      <c r="F1006" s="537">
        <v>0</v>
      </c>
      <c r="G1006" s="537">
        <v>0</v>
      </c>
    </row>
    <row r="1007" outlineLevel="2" spans="1:7">
      <c r="A1007" s="539">
        <v>2140201</v>
      </c>
      <c r="B1007" s="422" t="s">
        <v>196</v>
      </c>
      <c r="C1007" s="518">
        <v>0</v>
      </c>
      <c r="D1007" s="518">
        <v>0</v>
      </c>
      <c r="E1007" s="518">
        <v>0</v>
      </c>
      <c r="F1007" s="540">
        <v>0</v>
      </c>
      <c r="G1007" s="540">
        <v>0</v>
      </c>
    </row>
    <row r="1008" outlineLevel="2" spans="1:7">
      <c r="A1008" s="539">
        <v>2140202</v>
      </c>
      <c r="B1008" s="422" t="s">
        <v>197</v>
      </c>
      <c r="C1008" s="518">
        <v>0</v>
      </c>
      <c r="D1008" s="518">
        <v>0</v>
      </c>
      <c r="E1008" s="518">
        <v>0</v>
      </c>
      <c r="F1008" s="540">
        <v>0</v>
      </c>
      <c r="G1008" s="540">
        <v>0</v>
      </c>
    </row>
    <row r="1009" outlineLevel="2" spans="1:7">
      <c r="A1009" s="539">
        <v>2140203</v>
      </c>
      <c r="B1009" s="422" t="s">
        <v>198</v>
      </c>
      <c r="C1009" s="518">
        <v>0</v>
      </c>
      <c r="D1009" s="518">
        <v>0</v>
      </c>
      <c r="E1009" s="518">
        <v>0</v>
      </c>
      <c r="F1009" s="540">
        <v>0</v>
      </c>
      <c r="G1009" s="540">
        <v>0</v>
      </c>
    </row>
    <row r="1010" outlineLevel="2" spans="1:7">
      <c r="A1010" s="539">
        <v>2140204</v>
      </c>
      <c r="B1010" s="422" t="s">
        <v>921</v>
      </c>
      <c r="C1010" s="518">
        <v>0</v>
      </c>
      <c r="D1010" s="518">
        <v>0</v>
      </c>
      <c r="E1010" s="518">
        <v>0</v>
      </c>
      <c r="F1010" s="540">
        <v>0</v>
      </c>
      <c r="G1010" s="540">
        <v>0</v>
      </c>
    </row>
    <row r="1011" outlineLevel="2" spans="1:7">
      <c r="A1011" s="539">
        <v>2140205</v>
      </c>
      <c r="B1011" s="422" t="s">
        <v>922</v>
      </c>
      <c r="C1011" s="518">
        <v>0</v>
      </c>
      <c r="D1011" s="518">
        <v>0</v>
      </c>
      <c r="E1011" s="518">
        <v>0</v>
      </c>
      <c r="F1011" s="540">
        <v>0</v>
      </c>
      <c r="G1011" s="540">
        <v>0</v>
      </c>
    </row>
    <row r="1012" outlineLevel="2" spans="1:7">
      <c r="A1012" s="539">
        <v>2140206</v>
      </c>
      <c r="B1012" s="422" t="s">
        <v>923</v>
      </c>
      <c r="C1012" s="518">
        <v>0</v>
      </c>
      <c r="D1012" s="518">
        <v>0</v>
      </c>
      <c r="E1012" s="518">
        <v>0</v>
      </c>
      <c r="F1012" s="540">
        <v>0</v>
      </c>
      <c r="G1012" s="540">
        <v>0</v>
      </c>
    </row>
    <row r="1013" outlineLevel="2" spans="1:7">
      <c r="A1013" s="539">
        <v>2140207</v>
      </c>
      <c r="B1013" s="422" t="s">
        <v>924</v>
      </c>
      <c r="C1013" s="518">
        <v>0</v>
      </c>
      <c r="D1013" s="518">
        <v>0</v>
      </c>
      <c r="E1013" s="518">
        <v>0</v>
      </c>
      <c r="F1013" s="540">
        <v>0</v>
      </c>
      <c r="G1013" s="540">
        <v>0</v>
      </c>
    </row>
    <row r="1014" outlineLevel="2" spans="1:7">
      <c r="A1014" s="539">
        <v>2140208</v>
      </c>
      <c r="B1014" s="422" t="s">
        <v>925</v>
      </c>
      <c r="C1014" s="518">
        <v>0</v>
      </c>
      <c r="D1014" s="518">
        <v>0</v>
      </c>
      <c r="E1014" s="518">
        <v>0</v>
      </c>
      <c r="F1014" s="540">
        <v>0</v>
      </c>
      <c r="G1014" s="540">
        <v>0</v>
      </c>
    </row>
    <row r="1015" outlineLevel="2" spans="1:7">
      <c r="A1015" s="539">
        <v>2140299</v>
      </c>
      <c r="B1015" s="422" t="s">
        <v>926</v>
      </c>
      <c r="C1015" s="518">
        <v>500</v>
      </c>
      <c r="D1015" s="518">
        <v>500</v>
      </c>
      <c r="E1015" s="518">
        <v>0</v>
      </c>
      <c r="F1015" s="540">
        <v>0</v>
      </c>
      <c r="G1015" s="540">
        <v>0</v>
      </c>
    </row>
    <row r="1016" outlineLevel="1" spans="1:7">
      <c r="A1016" s="538">
        <v>21403</v>
      </c>
      <c r="B1016" s="513" t="s">
        <v>927</v>
      </c>
      <c r="C1016" s="511">
        <v>14902.86</v>
      </c>
      <c r="D1016" s="511">
        <v>30891</v>
      </c>
      <c r="E1016" s="511">
        <v>38947.957</v>
      </c>
      <c r="F1016" s="537">
        <v>2.61345520255843</v>
      </c>
      <c r="G1016" s="537">
        <v>1.26081891165712</v>
      </c>
    </row>
    <row r="1017" outlineLevel="2" spans="1:7">
      <c r="A1017" s="539">
        <v>2140301</v>
      </c>
      <c r="B1017" s="422" t="s">
        <v>196</v>
      </c>
      <c r="C1017" s="518">
        <v>0</v>
      </c>
      <c r="D1017" s="518">
        <v>0</v>
      </c>
      <c r="E1017" s="518">
        <v>0</v>
      </c>
      <c r="F1017" s="540">
        <v>0</v>
      </c>
      <c r="G1017" s="540">
        <v>0</v>
      </c>
    </row>
    <row r="1018" outlineLevel="2" spans="1:7">
      <c r="A1018" s="539">
        <v>2140302</v>
      </c>
      <c r="B1018" s="422" t="s">
        <v>197</v>
      </c>
      <c r="C1018" s="518">
        <v>1.86</v>
      </c>
      <c r="D1018" s="518">
        <v>3</v>
      </c>
      <c r="E1018" s="518">
        <v>0</v>
      </c>
      <c r="F1018" s="540">
        <v>0</v>
      </c>
      <c r="G1018" s="540">
        <v>0</v>
      </c>
    </row>
    <row r="1019" outlineLevel="2" spans="1:7">
      <c r="A1019" s="539">
        <v>2140303</v>
      </c>
      <c r="B1019" s="422" t="s">
        <v>198</v>
      </c>
      <c r="C1019" s="518">
        <v>0</v>
      </c>
      <c r="D1019" s="518">
        <v>0</v>
      </c>
      <c r="E1019" s="518">
        <v>0</v>
      </c>
      <c r="F1019" s="540">
        <v>0</v>
      </c>
      <c r="G1019" s="540">
        <v>0</v>
      </c>
    </row>
    <row r="1020" outlineLevel="2" spans="1:7">
      <c r="A1020" s="539">
        <v>2140304</v>
      </c>
      <c r="B1020" s="422" t="s">
        <v>928</v>
      </c>
      <c r="C1020" s="518">
        <v>3005</v>
      </c>
      <c r="D1020" s="518">
        <v>5000</v>
      </c>
      <c r="E1020" s="518">
        <v>5</v>
      </c>
      <c r="F1020" s="540">
        <v>0.00166389351081531</v>
      </c>
      <c r="G1020" s="540">
        <v>0.001</v>
      </c>
    </row>
    <row r="1021" outlineLevel="2" spans="1:7">
      <c r="A1021" s="539">
        <v>2140305</v>
      </c>
      <c r="B1021" s="422" t="s">
        <v>929</v>
      </c>
      <c r="C1021" s="518">
        <v>0</v>
      </c>
      <c r="D1021" s="518">
        <v>0</v>
      </c>
      <c r="E1021" s="518">
        <v>0</v>
      </c>
      <c r="F1021" s="540">
        <v>0</v>
      </c>
      <c r="G1021" s="540">
        <v>0</v>
      </c>
    </row>
    <row r="1022" outlineLevel="2" spans="1:7">
      <c r="A1022" s="539">
        <v>2140306</v>
      </c>
      <c r="B1022" s="422" t="s">
        <v>930</v>
      </c>
      <c r="C1022" s="518">
        <v>0</v>
      </c>
      <c r="D1022" s="518">
        <v>0</v>
      </c>
      <c r="E1022" s="518">
        <v>0</v>
      </c>
      <c r="F1022" s="540">
        <v>0</v>
      </c>
      <c r="G1022" s="540">
        <v>0</v>
      </c>
    </row>
    <row r="1023" outlineLevel="2" spans="1:7">
      <c r="A1023" s="539">
        <v>2140307</v>
      </c>
      <c r="B1023" s="422" t="s">
        <v>931</v>
      </c>
      <c r="C1023" s="518">
        <v>0</v>
      </c>
      <c r="D1023" s="518">
        <v>0</v>
      </c>
      <c r="E1023" s="518">
        <v>0</v>
      </c>
      <c r="F1023" s="540">
        <v>0</v>
      </c>
      <c r="G1023" s="540">
        <v>0</v>
      </c>
    </row>
    <row r="1024" outlineLevel="2" spans="1:7">
      <c r="A1024" s="539">
        <v>2140308</v>
      </c>
      <c r="B1024" s="422" t="s">
        <v>932</v>
      </c>
      <c r="C1024" s="518">
        <v>0</v>
      </c>
      <c r="D1024" s="518">
        <v>0</v>
      </c>
      <c r="E1024" s="518">
        <v>0</v>
      </c>
      <c r="F1024" s="540">
        <v>0</v>
      </c>
      <c r="G1024" s="540">
        <v>0</v>
      </c>
    </row>
    <row r="1025" outlineLevel="2" spans="1:7">
      <c r="A1025" s="539">
        <v>2140399</v>
      </c>
      <c r="B1025" s="422" t="s">
        <v>933</v>
      </c>
      <c r="C1025" s="518">
        <v>11896</v>
      </c>
      <c r="D1025" s="518">
        <v>25888</v>
      </c>
      <c r="E1025" s="518">
        <v>38942.957</v>
      </c>
      <c r="F1025" s="540">
        <v>3.27361777067922</v>
      </c>
      <c r="G1025" s="540">
        <v>1.50428603986403</v>
      </c>
    </row>
    <row r="1026" outlineLevel="1" spans="1:7">
      <c r="A1026" s="538">
        <v>21405</v>
      </c>
      <c r="B1026" s="513" t="s">
        <v>934</v>
      </c>
      <c r="C1026" s="511">
        <v>0</v>
      </c>
      <c r="D1026" s="511">
        <v>40</v>
      </c>
      <c r="E1026" s="511">
        <v>92.51</v>
      </c>
      <c r="F1026" s="537">
        <v>0</v>
      </c>
      <c r="G1026" s="537">
        <v>2.31275</v>
      </c>
    </row>
    <row r="1027" outlineLevel="2" spans="1:7">
      <c r="A1027" s="539">
        <v>2140501</v>
      </c>
      <c r="B1027" s="422" t="s">
        <v>196</v>
      </c>
      <c r="C1027" s="518">
        <v>0</v>
      </c>
      <c r="D1027" s="518">
        <v>0</v>
      </c>
      <c r="E1027" s="518">
        <v>0</v>
      </c>
      <c r="F1027" s="540">
        <v>0</v>
      </c>
      <c r="G1027" s="540">
        <v>0</v>
      </c>
    </row>
    <row r="1028" outlineLevel="2" spans="1:7">
      <c r="A1028" s="539">
        <v>2140502</v>
      </c>
      <c r="B1028" s="422" t="s">
        <v>197</v>
      </c>
      <c r="C1028" s="518">
        <v>0</v>
      </c>
      <c r="D1028" s="518">
        <v>0</v>
      </c>
      <c r="E1028" s="518">
        <v>0</v>
      </c>
      <c r="F1028" s="540">
        <v>0</v>
      </c>
      <c r="G1028" s="540">
        <v>0</v>
      </c>
    </row>
    <row r="1029" outlineLevel="2" spans="1:7">
      <c r="A1029" s="539">
        <v>2140503</v>
      </c>
      <c r="B1029" s="422" t="s">
        <v>198</v>
      </c>
      <c r="C1029" s="518">
        <v>0</v>
      </c>
      <c r="D1029" s="518">
        <v>0</v>
      </c>
      <c r="E1029" s="518">
        <v>0</v>
      </c>
      <c r="F1029" s="540">
        <v>0</v>
      </c>
      <c r="G1029" s="540">
        <v>0</v>
      </c>
    </row>
    <row r="1030" outlineLevel="2" spans="1:7">
      <c r="A1030" s="539">
        <v>2140504</v>
      </c>
      <c r="B1030" s="422" t="s">
        <v>925</v>
      </c>
      <c r="C1030" s="518">
        <v>0</v>
      </c>
      <c r="D1030" s="518">
        <v>0</v>
      </c>
      <c r="E1030" s="518">
        <v>0</v>
      </c>
      <c r="F1030" s="540">
        <v>0</v>
      </c>
      <c r="G1030" s="540">
        <v>0</v>
      </c>
    </row>
    <row r="1031" outlineLevel="2" spans="1:7">
      <c r="A1031" s="539">
        <v>2140505</v>
      </c>
      <c r="B1031" s="422" t="s">
        <v>935</v>
      </c>
      <c r="C1031" s="518">
        <v>0</v>
      </c>
      <c r="D1031" s="518">
        <v>0</v>
      </c>
      <c r="E1031" s="518">
        <v>92.51</v>
      </c>
      <c r="F1031" s="540">
        <v>0</v>
      </c>
      <c r="G1031" s="540">
        <v>0</v>
      </c>
    </row>
    <row r="1032" outlineLevel="2" spans="1:7">
      <c r="A1032" s="539">
        <v>2140599</v>
      </c>
      <c r="B1032" s="422" t="s">
        <v>936</v>
      </c>
      <c r="C1032" s="518">
        <v>0</v>
      </c>
      <c r="D1032" s="518">
        <v>40</v>
      </c>
      <c r="E1032" s="518">
        <v>0</v>
      </c>
      <c r="F1032" s="540">
        <v>0</v>
      </c>
      <c r="G1032" s="540">
        <v>0</v>
      </c>
    </row>
    <row r="1033" outlineLevel="1" spans="1:7">
      <c r="A1033" s="538">
        <v>21406</v>
      </c>
      <c r="B1033" s="513" t="s">
        <v>937</v>
      </c>
      <c r="C1033" s="511">
        <v>40</v>
      </c>
      <c r="D1033" s="511">
        <v>0</v>
      </c>
      <c r="E1033" s="511">
        <v>0</v>
      </c>
      <c r="F1033" s="537">
        <v>0</v>
      </c>
      <c r="G1033" s="537">
        <v>0</v>
      </c>
    </row>
    <row r="1034" ht="27" outlineLevel="2" spans="1:7">
      <c r="A1034" s="539">
        <v>2140601</v>
      </c>
      <c r="B1034" s="422" t="s">
        <v>938</v>
      </c>
      <c r="C1034" s="518">
        <v>0</v>
      </c>
      <c r="D1034" s="518">
        <v>0</v>
      </c>
      <c r="E1034" s="518">
        <v>0</v>
      </c>
      <c r="F1034" s="540">
        <v>0</v>
      </c>
      <c r="G1034" s="540">
        <v>0</v>
      </c>
    </row>
    <row r="1035" ht="27" outlineLevel="2" spans="1:7">
      <c r="A1035" s="539">
        <v>2140602</v>
      </c>
      <c r="B1035" s="422" t="s">
        <v>939</v>
      </c>
      <c r="C1035" s="518">
        <v>0</v>
      </c>
      <c r="D1035" s="518">
        <v>0</v>
      </c>
      <c r="E1035" s="518">
        <v>0</v>
      </c>
      <c r="F1035" s="540">
        <v>0</v>
      </c>
      <c r="G1035" s="540">
        <v>0</v>
      </c>
    </row>
    <row r="1036" ht="27" outlineLevel="2" spans="1:7">
      <c r="A1036" s="539">
        <v>2140603</v>
      </c>
      <c r="B1036" s="422" t="s">
        <v>940</v>
      </c>
      <c r="C1036" s="518">
        <v>0</v>
      </c>
      <c r="D1036" s="518">
        <v>0</v>
      </c>
      <c r="E1036" s="518">
        <v>0</v>
      </c>
      <c r="F1036" s="540">
        <v>0</v>
      </c>
      <c r="G1036" s="540">
        <v>0</v>
      </c>
    </row>
    <row r="1037" outlineLevel="2" spans="1:7">
      <c r="A1037" s="539">
        <v>2140699</v>
      </c>
      <c r="B1037" s="422" t="s">
        <v>941</v>
      </c>
      <c r="C1037" s="518">
        <v>40</v>
      </c>
      <c r="D1037" s="518">
        <v>0</v>
      </c>
      <c r="E1037" s="518">
        <v>0</v>
      </c>
      <c r="F1037" s="540">
        <v>0</v>
      </c>
      <c r="G1037" s="540">
        <v>0</v>
      </c>
    </row>
    <row r="1038" outlineLevel="1" spans="1:7">
      <c r="A1038" s="538">
        <v>21499</v>
      </c>
      <c r="B1038" s="513" t="s">
        <v>942</v>
      </c>
      <c r="C1038" s="511">
        <v>6966.4067</v>
      </c>
      <c r="D1038" s="511">
        <v>5903</v>
      </c>
      <c r="E1038" s="511">
        <v>3959</v>
      </c>
      <c r="F1038" s="537">
        <v>0.568298718477059</v>
      </c>
      <c r="G1038" s="537">
        <v>0.670675927494494</v>
      </c>
    </row>
    <row r="1039" outlineLevel="2" spans="1:7">
      <c r="A1039" s="539">
        <v>2149901</v>
      </c>
      <c r="B1039" s="422" t="s">
        <v>943</v>
      </c>
      <c r="C1039" s="518">
        <v>5711.0175</v>
      </c>
      <c r="D1039" s="518">
        <v>5450</v>
      </c>
      <c r="E1039" s="518">
        <v>90</v>
      </c>
      <c r="F1039" s="540">
        <v>0.0157590131705953</v>
      </c>
      <c r="G1039" s="540">
        <v>0.0165137614678899</v>
      </c>
    </row>
    <row r="1040" outlineLevel="2" spans="1:7">
      <c r="A1040" s="539">
        <v>2149999</v>
      </c>
      <c r="B1040" s="422" t="s">
        <v>942</v>
      </c>
      <c r="C1040" s="518">
        <v>1255.3892</v>
      </c>
      <c r="D1040" s="518">
        <v>453</v>
      </c>
      <c r="E1040" s="518">
        <v>3869</v>
      </c>
      <c r="F1040" s="540">
        <v>3.08191276458329</v>
      </c>
      <c r="G1040" s="540">
        <v>8.54083885209713</v>
      </c>
    </row>
    <row r="1041" s="501" customFormat="1" spans="1:7">
      <c r="A1041" s="535">
        <v>215</v>
      </c>
      <c r="B1041" s="536" t="s">
        <v>944</v>
      </c>
      <c r="C1041" s="511">
        <v>57143.534504</v>
      </c>
      <c r="D1041" s="511">
        <v>80689</v>
      </c>
      <c r="E1041" s="511">
        <v>42605.455059</v>
      </c>
      <c r="F1041" s="537">
        <v>0.745586625482847</v>
      </c>
      <c r="G1041" s="537">
        <v>0.528020610727609</v>
      </c>
    </row>
    <row r="1042" outlineLevel="1" spans="1:7">
      <c r="A1042" s="538">
        <v>21501</v>
      </c>
      <c r="B1042" s="513" t="s">
        <v>945</v>
      </c>
      <c r="C1042" s="511">
        <v>244.176598</v>
      </c>
      <c r="D1042" s="511">
        <v>212</v>
      </c>
      <c r="E1042" s="511">
        <v>0</v>
      </c>
      <c r="F1042" s="537">
        <v>0</v>
      </c>
      <c r="G1042" s="537">
        <v>0</v>
      </c>
    </row>
    <row r="1043" outlineLevel="2" spans="1:7">
      <c r="A1043" s="539">
        <v>2150101</v>
      </c>
      <c r="B1043" s="422" t="s">
        <v>196</v>
      </c>
      <c r="C1043" s="518">
        <v>155.974718</v>
      </c>
      <c r="D1043" s="518">
        <v>135</v>
      </c>
      <c r="E1043" s="518">
        <v>0</v>
      </c>
      <c r="F1043" s="540">
        <v>0</v>
      </c>
      <c r="G1043" s="540">
        <v>0</v>
      </c>
    </row>
    <row r="1044" outlineLevel="2" spans="1:7">
      <c r="A1044" s="539">
        <v>2150102</v>
      </c>
      <c r="B1044" s="422" t="s">
        <v>197</v>
      </c>
      <c r="C1044" s="518">
        <v>88.20188</v>
      </c>
      <c r="D1044" s="518">
        <v>77</v>
      </c>
      <c r="E1044" s="518">
        <v>0</v>
      </c>
      <c r="F1044" s="540">
        <v>0</v>
      </c>
      <c r="G1044" s="540">
        <v>0</v>
      </c>
    </row>
    <row r="1045" outlineLevel="2" spans="1:7">
      <c r="A1045" s="539">
        <v>2150103</v>
      </c>
      <c r="B1045" s="422" t="s">
        <v>198</v>
      </c>
      <c r="C1045" s="518">
        <v>0</v>
      </c>
      <c r="D1045" s="518">
        <v>0</v>
      </c>
      <c r="E1045" s="518">
        <v>0</v>
      </c>
      <c r="F1045" s="540">
        <v>0</v>
      </c>
      <c r="G1045" s="540">
        <v>0</v>
      </c>
    </row>
    <row r="1046" outlineLevel="2" spans="1:7">
      <c r="A1046" s="539">
        <v>2150104</v>
      </c>
      <c r="B1046" s="422" t="s">
        <v>946</v>
      </c>
      <c r="C1046" s="518">
        <v>0</v>
      </c>
      <c r="D1046" s="518">
        <v>0</v>
      </c>
      <c r="E1046" s="518">
        <v>0</v>
      </c>
      <c r="F1046" s="540">
        <v>0</v>
      </c>
      <c r="G1046" s="540">
        <v>0</v>
      </c>
    </row>
    <row r="1047" outlineLevel="2" spans="1:7">
      <c r="A1047" s="539">
        <v>2150105</v>
      </c>
      <c r="B1047" s="422" t="s">
        <v>947</v>
      </c>
      <c r="C1047" s="518">
        <v>0</v>
      </c>
      <c r="D1047" s="518">
        <v>0</v>
      </c>
      <c r="E1047" s="518">
        <v>0</v>
      </c>
      <c r="F1047" s="540">
        <v>0</v>
      </c>
      <c r="G1047" s="540">
        <v>0</v>
      </c>
    </row>
    <row r="1048" outlineLevel="2" spans="1:7">
      <c r="A1048" s="539">
        <v>2150106</v>
      </c>
      <c r="B1048" s="422" t="s">
        <v>948</v>
      </c>
      <c r="C1048" s="518">
        <v>0</v>
      </c>
      <c r="D1048" s="518">
        <v>0</v>
      </c>
      <c r="E1048" s="518">
        <v>0</v>
      </c>
      <c r="F1048" s="540">
        <v>0</v>
      </c>
      <c r="G1048" s="540">
        <v>0</v>
      </c>
    </row>
    <row r="1049" outlineLevel="2" spans="1:7">
      <c r="A1049" s="539">
        <v>2150107</v>
      </c>
      <c r="B1049" s="422" t="s">
        <v>949</v>
      </c>
      <c r="C1049" s="518">
        <v>0</v>
      </c>
      <c r="D1049" s="518">
        <v>0</v>
      </c>
      <c r="E1049" s="518">
        <v>0</v>
      </c>
      <c r="F1049" s="540">
        <v>0</v>
      </c>
      <c r="G1049" s="540">
        <v>0</v>
      </c>
    </row>
    <row r="1050" outlineLevel="2" spans="1:7">
      <c r="A1050" s="539">
        <v>2150108</v>
      </c>
      <c r="B1050" s="422" t="s">
        <v>950</v>
      </c>
      <c r="C1050" s="518">
        <v>0</v>
      </c>
      <c r="D1050" s="518">
        <v>0</v>
      </c>
      <c r="E1050" s="518">
        <v>0</v>
      </c>
      <c r="F1050" s="540">
        <v>0</v>
      </c>
      <c r="G1050" s="540">
        <v>0</v>
      </c>
    </row>
    <row r="1051" outlineLevel="2" spans="1:7">
      <c r="A1051" s="539">
        <v>2150199</v>
      </c>
      <c r="B1051" s="422" t="s">
        <v>951</v>
      </c>
      <c r="C1051" s="518">
        <v>0</v>
      </c>
      <c r="D1051" s="518">
        <v>0</v>
      </c>
      <c r="E1051" s="518">
        <v>0</v>
      </c>
      <c r="F1051" s="540">
        <v>0</v>
      </c>
      <c r="G1051" s="540">
        <v>0</v>
      </c>
    </row>
    <row r="1052" outlineLevel="1" spans="1:7">
      <c r="A1052" s="538">
        <v>21502</v>
      </c>
      <c r="B1052" s="513" t="s">
        <v>952</v>
      </c>
      <c r="C1052" s="511">
        <v>5765</v>
      </c>
      <c r="D1052" s="511">
        <v>18963</v>
      </c>
      <c r="E1052" s="511">
        <v>1140.597293</v>
      </c>
      <c r="F1052" s="537">
        <v>0.197848619774501</v>
      </c>
      <c r="G1052" s="537">
        <v>0.0601485678953752</v>
      </c>
    </row>
    <row r="1053" outlineLevel="2" spans="1:7">
      <c r="A1053" s="539">
        <v>2150201</v>
      </c>
      <c r="B1053" s="422" t="s">
        <v>196</v>
      </c>
      <c r="C1053" s="518">
        <v>0</v>
      </c>
      <c r="D1053" s="518">
        <v>0</v>
      </c>
      <c r="E1053" s="518">
        <v>152.597293</v>
      </c>
      <c r="F1053" s="540">
        <v>0</v>
      </c>
      <c r="G1053" s="540">
        <v>0</v>
      </c>
    </row>
    <row r="1054" outlineLevel="2" spans="1:7">
      <c r="A1054" s="539">
        <v>2150202</v>
      </c>
      <c r="B1054" s="422" t="s">
        <v>197</v>
      </c>
      <c r="C1054" s="518">
        <v>149</v>
      </c>
      <c r="D1054" s="518">
        <v>59</v>
      </c>
      <c r="E1054" s="518">
        <v>68</v>
      </c>
      <c r="F1054" s="540">
        <v>0.456375838926175</v>
      </c>
      <c r="G1054" s="540">
        <v>1.15254237288136</v>
      </c>
    </row>
    <row r="1055" outlineLevel="2" spans="1:7">
      <c r="A1055" s="539">
        <v>2150203</v>
      </c>
      <c r="B1055" s="422" t="s">
        <v>198</v>
      </c>
      <c r="C1055" s="518">
        <v>0</v>
      </c>
      <c r="D1055" s="518">
        <v>0</v>
      </c>
      <c r="E1055" s="518">
        <v>0</v>
      </c>
      <c r="F1055" s="540">
        <v>0</v>
      </c>
      <c r="G1055" s="540">
        <v>0</v>
      </c>
    </row>
    <row r="1056" outlineLevel="2" spans="1:7">
      <c r="A1056" s="539">
        <v>2150204</v>
      </c>
      <c r="B1056" s="422" t="s">
        <v>953</v>
      </c>
      <c r="C1056" s="518">
        <v>0</v>
      </c>
      <c r="D1056" s="518">
        <v>0</v>
      </c>
      <c r="E1056" s="518">
        <v>0</v>
      </c>
      <c r="F1056" s="540">
        <v>0</v>
      </c>
      <c r="G1056" s="540">
        <v>0</v>
      </c>
    </row>
    <row r="1057" outlineLevel="2" spans="1:7">
      <c r="A1057" s="539">
        <v>2150205</v>
      </c>
      <c r="B1057" s="422" t="s">
        <v>954</v>
      </c>
      <c r="C1057" s="518">
        <v>0</v>
      </c>
      <c r="D1057" s="518">
        <v>0</v>
      </c>
      <c r="E1057" s="518">
        <v>0</v>
      </c>
      <c r="F1057" s="540">
        <v>0</v>
      </c>
      <c r="G1057" s="540">
        <v>0</v>
      </c>
    </row>
    <row r="1058" outlineLevel="2" spans="1:7">
      <c r="A1058" s="539">
        <v>2150206</v>
      </c>
      <c r="B1058" s="422" t="s">
        <v>955</v>
      </c>
      <c r="C1058" s="518">
        <v>0</v>
      </c>
      <c r="D1058" s="518">
        <v>0</v>
      </c>
      <c r="E1058" s="518">
        <v>0</v>
      </c>
      <c r="F1058" s="540">
        <v>0</v>
      </c>
      <c r="G1058" s="540">
        <v>0</v>
      </c>
    </row>
    <row r="1059" ht="27" outlineLevel="2" spans="1:7">
      <c r="A1059" s="539">
        <v>2150207</v>
      </c>
      <c r="B1059" s="422" t="s">
        <v>956</v>
      </c>
      <c r="C1059" s="518">
        <v>4167</v>
      </c>
      <c r="D1059" s="518">
        <v>2000</v>
      </c>
      <c r="E1059" s="518">
        <v>0</v>
      </c>
      <c r="F1059" s="540">
        <v>0</v>
      </c>
      <c r="G1059" s="540">
        <v>0</v>
      </c>
    </row>
    <row r="1060" outlineLevel="2" spans="1:7">
      <c r="A1060" s="539">
        <v>2150208</v>
      </c>
      <c r="B1060" s="422" t="s">
        <v>957</v>
      </c>
      <c r="C1060" s="518">
        <v>0</v>
      </c>
      <c r="D1060" s="518">
        <v>0</v>
      </c>
      <c r="E1060" s="518">
        <v>0</v>
      </c>
      <c r="F1060" s="540">
        <v>0</v>
      </c>
      <c r="G1060" s="540">
        <v>0</v>
      </c>
    </row>
    <row r="1061" outlineLevel="2" spans="1:7">
      <c r="A1061" s="539">
        <v>2150209</v>
      </c>
      <c r="B1061" s="422" t="s">
        <v>958</v>
      </c>
      <c r="C1061" s="518">
        <v>0</v>
      </c>
      <c r="D1061" s="518">
        <v>0</v>
      </c>
      <c r="E1061" s="518">
        <v>0</v>
      </c>
      <c r="F1061" s="540">
        <v>0</v>
      </c>
      <c r="G1061" s="540">
        <v>0</v>
      </c>
    </row>
    <row r="1062" outlineLevel="2" spans="1:7">
      <c r="A1062" s="539">
        <v>2150210</v>
      </c>
      <c r="B1062" s="422" t="s">
        <v>959</v>
      </c>
      <c r="C1062" s="518">
        <v>0</v>
      </c>
      <c r="D1062" s="518">
        <v>0</v>
      </c>
      <c r="E1062" s="518">
        <v>0</v>
      </c>
      <c r="F1062" s="540">
        <v>0</v>
      </c>
      <c r="G1062" s="540">
        <v>0</v>
      </c>
    </row>
    <row r="1063" ht="27" outlineLevel="2" spans="1:7">
      <c r="A1063" s="539">
        <v>2150212</v>
      </c>
      <c r="B1063" s="422" t="s">
        <v>960</v>
      </c>
      <c r="C1063" s="518">
        <v>0</v>
      </c>
      <c r="D1063" s="518">
        <v>0</v>
      </c>
      <c r="E1063" s="518">
        <v>0</v>
      </c>
      <c r="F1063" s="540">
        <v>0</v>
      </c>
      <c r="G1063" s="540">
        <v>0</v>
      </c>
    </row>
    <row r="1064" ht="27" outlineLevel="2" spans="1:7">
      <c r="A1064" s="539">
        <v>2150213</v>
      </c>
      <c r="B1064" s="422" t="s">
        <v>961</v>
      </c>
      <c r="C1064" s="518">
        <v>0</v>
      </c>
      <c r="D1064" s="518">
        <v>0</v>
      </c>
      <c r="E1064" s="518">
        <v>0</v>
      </c>
      <c r="F1064" s="540">
        <v>0</v>
      </c>
      <c r="G1064" s="540">
        <v>0</v>
      </c>
    </row>
    <row r="1065" ht="27" outlineLevel="2" spans="1:7">
      <c r="A1065" s="539">
        <v>2150214</v>
      </c>
      <c r="B1065" s="422" t="s">
        <v>962</v>
      </c>
      <c r="C1065" s="518">
        <v>0</v>
      </c>
      <c r="D1065" s="518">
        <v>0</v>
      </c>
      <c r="E1065" s="518">
        <v>0</v>
      </c>
      <c r="F1065" s="540">
        <v>0</v>
      </c>
      <c r="G1065" s="540">
        <v>0</v>
      </c>
    </row>
    <row r="1066" ht="27" outlineLevel="2" spans="1:7">
      <c r="A1066" s="539">
        <v>2150215</v>
      </c>
      <c r="B1066" s="422" t="s">
        <v>963</v>
      </c>
      <c r="C1066" s="518">
        <v>0</v>
      </c>
      <c r="D1066" s="518">
        <v>0</v>
      </c>
      <c r="E1066" s="518">
        <v>0</v>
      </c>
      <c r="F1066" s="540">
        <v>0</v>
      </c>
      <c r="G1066" s="540">
        <v>0</v>
      </c>
    </row>
    <row r="1067" outlineLevel="2" spans="1:7">
      <c r="A1067" s="539">
        <v>2150299</v>
      </c>
      <c r="B1067" s="422" t="s">
        <v>964</v>
      </c>
      <c r="C1067" s="518">
        <v>1449</v>
      </c>
      <c r="D1067" s="518">
        <v>16904</v>
      </c>
      <c r="E1067" s="518">
        <v>920</v>
      </c>
      <c r="F1067" s="540">
        <v>0.634920634920635</v>
      </c>
      <c r="G1067" s="540">
        <v>0.0544249881684808</v>
      </c>
    </row>
    <row r="1068" outlineLevel="1" spans="1:7">
      <c r="A1068" s="538">
        <v>21503</v>
      </c>
      <c r="B1068" s="513" t="s">
        <v>965</v>
      </c>
      <c r="C1068" s="511">
        <v>40000</v>
      </c>
      <c r="D1068" s="511">
        <v>14447</v>
      </c>
      <c r="E1068" s="511">
        <v>5</v>
      </c>
      <c r="F1068" s="537">
        <v>0.000125</v>
      </c>
      <c r="G1068" s="537">
        <v>0.000346092614383609</v>
      </c>
    </row>
    <row r="1069" outlineLevel="2" spans="1:7">
      <c r="A1069" s="539">
        <v>2150301</v>
      </c>
      <c r="B1069" s="422" t="s">
        <v>196</v>
      </c>
      <c r="C1069" s="518">
        <v>0</v>
      </c>
      <c r="D1069" s="518">
        <v>0</v>
      </c>
      <c r="E1069" s="518">
        <v>0</v>
      </c>
      <c r="F1069" s="540">
        <v>0</v>
      </c>
      <c r="G1069" s="540">
        <v>0</v>
      </c>
    </row>
    <row r="1070" outlineLevel="2" spans="1:7">
      <c r="A1070" s="539">
        <v>2150302</v>
      </c>
      <c r="B1070" s="422" t="s">
        <v>197</v>
      </c>
      <c r="C1070" s="518">
        <v>0</v>
      </c>
      <c r="D1070" s="518">
        <v>2</v>
      </c>
      <c r="E1070" s="518">
        <v>5</v>
      </c>
      <c r="F1070" s="540">
        <v>0</v>
      </c>
      <c r="G1070" s="540">
        <v>2.5</v>
      </c>
    </row>
    <row r="1071" outlineLevel="2" spans="1:7">
      <c r="A1071" s="539">
        <v>2150303</v>
      </c>
      <c r="B1071" s="422" t="s">
        <v>198</v>
      </c>
      <c r="C1071" s="518">
        <v>0</v>
      </c>
      <c r="D1071" s="518">
        <v>0</v>
      </c>
      <c r="E1071" s="518">
        <v>0</v>
      </c>
      <c r="F1071" s="540">
        <v>0</v>
      </c>
      <c r="G1071" s="540">
        <v>0</v>
      </c>
    </row>
    <row r="1072" outlineLevel="2" spans="1:7">
      <c r="A1072" s="539">
        <v>2150399</v>
      </c>
      <c r="B1072" s="422" t="s">
        <v>966</v>
      </c>
      <c r="C1072" s="518">
        <v>40000</v>
      </c>
      <c r="D1072" s="518">
        <v>14445</v>
      </c>
      <c r="E1072" s="518">
        <v>0</v>
      </c>
      <c r="F1072" s="540">
        <v>0</v>
      </c>
      <c r="G1072" s="540">
        <v>0</v>
      </c>
    </row>
    <row r="1073" outlineLevel="1" spans="1:7">
      <c r="A1073" s="538">
        <v>21505</v>
      </c>
      <c r="B1073" s="513" t="s">
        <v>967</v>
      </c>
      <c r="C1073" s="511">
        <v>1287.899789</v>
      </c>
      <c r="D1073" s="511">
        <v>1308</v>
      </c>
      <c r="E1073" s="511">
        <v>973.991964</v>
      </c>
      <c r="F1073" s="537">
        <v>0.756263781016894</v>
      </c>
      <c r="G1073" s="537">
        <v>0.744642174311927</v>
      </c>
    </row>
    <row r="1074" outlineLevel="2" spans="1:7">
      <c r="A1074" s="539">
        <v>2150501</v>
      </c>
      <c r="B1074" s="422" t="s">
        <v>196</v>
      </c>
      <c r="C1074" s="518">
        <v>745.460789</v>
      </c>
      <c r="D1074" s="518">
        <v>782</v>
      </c>
      <c r="E1074" s="518">
        <v>518.991964</v>
      </c>
      <c r="F1074" s="540">
        <v>0.696202901156214</v>
      </c>
      <c r="G1074" s="540">
        <v>0.663672588235294</v>
      </c>
    </row>
    <row r="1075" outlineLevel="2" spans="1:7">
      <c r="A1075" s="539">
        <v>2150502</v>
      </c>
      <c r="B1075" s="422" t="s">
        <v>197</v>
      </c>
      <c r="C1075" s="518">
        <v>542.439</v>
      </c>
      <c r="D1075" s="518">
        <v>526</v>
      </c>
      <c r="E1075" s="518">
        <v>455</v>
      </c>
      <c r="F1075" s="540">
        <v>0.838803994550539</v>
      </c>
      <c r="G1075" s="540">
        <v>0.865019011406844</v>
      </c>
    </row>
    <row r="1076" outlineLevel="2" spans="1:7">
      <c r="A1076" s="539">
        <v>2150503</v>
      </c>
      <c r="B1076" s="422" t="s">
        <v>198</v>
      </c>
      <c r="C1076" s="518">
        <v>0</v>
      </c>
      <c r="D1076" s="518">
        <v>0</v>
      </c>
      <c r="E1076" s="518">
        <v>0</v>
      </c>
      <c r="F1076" s="540">
        <v>0</v>
      </c>
      <c r="G1076" s="540">
        <v>0</v>
      </c>
    </row>
    <row r="1077" outlineLevel="2" spans="1:7">
      <c r="A1077" s="539">
        <v>2150505</v>
      </c>
      <c r="B1077" s="422" t="s">
        <v>968</v>
      </c>
      <c r="C1077" s="518">
        <v>0</v>
      </c>
      <c r="D1077" s="518">
        <v>0</v>
      </c>
      <c r="E1077" s="518">
        <v>0</v>
      </c>
      <c r="F1077" s="540">
        <v>0</v>
      </c>
      <c r="G1077" s="540">
        <v>0</v>
      </c>
    </row>
    <row r="1078" outlineLevel="2" spans="1:7">
      <c r="A1078" s="539">
        <v>2150507</v>
      </c>
      <c r="B1078" s="422" t="s">
        <v>969</v>
      </c>
      <c r="C1078" s="518">
        <v>0</v>
      </c>
      <c r="D1078" s="518">
        <v>0</v>
      </c>
      <c r="E1078" s="518">
        <v>0</v>
      </c>
      <c r="F1078" s="540">
        <v>0</v>
      </c>
      <c r="G1078" s="540">
        <v>0</v>
      </c>
    </row>
    <row r="1079" outlineLevel="2" spans="1:7">
      <c r="A1079" s="539">
        <v>2150508</v>
      </c>
      <c r="B1079" s="422" t="s">
        <v>970</v>
      </c>
      <c r="C1079" s="518">
        <v>0</v>
      </c>
      <c r="D1079" s="518">
        <v>0</v>
      </c>
      <c r="E1079" s="518">
        <v>0</v>
      </c>
      <c r="F1079" s="540">
        <v>0</v>
      </c>
      <c r="G1079" s="540">
        <v>0</v>
      </c>
    </row>
    <row r="1080" outlineLevel="2" spans="1:7">
      <c r="A1080" s="539">
        <v>2150516</v>
      </c>
      <c r="B1080" s="422" t="s">
        <v>971</v>
      </c>
      <c r="C1080" s="518">
        <v>0</v>
      </c>
      <c r="D1080" s="518">
        <v>0</v>
      </c>
      <c r="E1080" s="518">
        <v>0</v>
      </c>
      <c r="F1080" s="540">
        <v>0</v>
      </c>
      <c r="G1080" s="540">
        <v>0</v>
      </c>
    </row>
    <row r="1081" outlineLevel="2" spans="1:7">
      <c r="A1081" s="539">
        <v>2150517</v>
      </c>
      <c r="B1081" s="422" t="s">
        <v>972</v>
      </c>
      <c r="C1081" s="518">
        <v>0</v>
      </c>
      <c r="D1081" s="518">
        <v>0</v>
      </c>
      <c r="E1081" s="518">
        <v>0</v>
      </c>
      <c r="F1081" s="540">
        <v>0</v>
      </c>
      <c r="G1081" s="540">
        <v>0</v>
      </c>
    </row>
    <row r="1082" outlineLevel="2" spans="1:7">
      <c r="A1082" s="539">
        <v>2150550</v>
      </c>
      <c r="B1082" s="422" t="s">
        <v>205</v>
      </c>
      <c r="C1082" s="518">
        <v>0</v>
      </c>
      <c r="D1082" s="518">
        <v>0</v>
      </c>
      <c r="E1082" s="518">
        <v>0</v>
      </c>
      <c r="F1082" s="540">
        <v>0</v>
      </c>
      <c r="G1082" s="540">
        <v>0</v>
      </c>
    </row>
    <row r="1083" ht="27" outlineLevel="2" spans="1:7">
      <c r="A1083" s="539">
        <v>2150599</v>
      </c>
      <c r="B1083" s="422" t="s">
        <v>973</v>
      </c>
      <c r="C1083" s="518">
        <v>0</v>
      </c>
      <c r="D1083" s="518">
        <v>0</v>
      </c>
      <c r="E1083" s="518">
        <v>0</v>
      </c>
      <c r="F1083" s="540">
        <v>0</v>
      </c>
      <c r="G1083" s="540">
        <v>0</v>
      </c>
    </row>
    <row r="1084" outlineLevel="1" spans="1:7">
      <c r="A1084" s="538">
        <v>21507</v>
      </c>
      <c r="B1084" s="513" t="s">
        <v>974</v>
      </c>
      <c r="C1084" s="511">
        <v>506.528373</v>
      </c>
      <c r="D1084" s="511">
        <v>1493</v>
      </c>
      <c r="E1084" s="511">
        <v>409.359514</v>
      </c>
      <c r="F1084" s="537">
        <v>0.808166996797236</v>
      </c>
      <c r="G1084" s="537">
        <v>0.274185876758205</v>
      </c>
    </row>
    <row r="1085" outlineLevel="2" spans="1:7">
      <c r="A1085" s="539">
        <v>2150701</v>
      </c>
      <c r="B1085" s="422" t="s">
        <v>196</v>
      </c>
      <c r="C1085" s="518">
        <v>299.848373</v>
      </c>
      <c r="D1085" s="518">
        <v>313</v>
      </c>
      <c r="E1085" s="518">
        <v>259.359514</v>
      </c>
      <c r="F1085" s="540">
        <v>0.864968888792336</v>
      </c>
      <c r="G1085" s="540">
        <v>0.828624645367412</v>
      </c>
    </row>
    <row r="1086" outlineLevel="2" spans="1:7">
      <c r="A1086" s="539">
        <v>2150702</v>
      </c>
      <c r="B1086" s="422" t="s">
        <v>197</v>
      </c>
      <c r="C1086" s="518">
        <v>206.68</v>
      </c>
      <c r="D1086" s="518">
        <v>1180</v>
      </c>
      <c r="E1086" s="518">
        <v>150</v>
      </c>
      <c r="F1086" s="540">
        <v>0.72575962841107</v>
      </c>
      <c r="G1086" s="540">
        <v>0.127118644067797</v>
      </c>
    </row>
    <row r="1087" outlineLevel="2" spans="1:7">
      <c r="A1087" s="539">
        <v>2150703</v>
      </c>
      <c r="B1087" s="422" t="s">
        <v>198</v>
      </c>
      <c r="C1087" s="518">
        <v>0</v>
      </c>
      <c r="D1087" s="518">
        <v>0</v>
      </c>
      <c r="E1087" s="518">
        <v>0</v>
      </c>
      <c r="F1087" s="540">
        <v>0</v>
      </c>
      <c r="G1087" s="540">
        <v>0</v>
      </c>
    </row>
    <row r="1088" outlineLevel="2" spans="1:7">
      <c r="A1088" s="539">
        <v>2150704</v>
      </c>
      <c r="B1088" s="422" t="s">
        <v>975</v>
      </c>
      <c r="C1088" s="518">
        <v>0</v>
      </c>
      <c r="D1088" s="518">
        <v>0</v>
      </c>
      <c r="E1088" s="518">
        <v>0</v>
      </c>
      <c r="F1088" s="540">
        <v>0</v>
      </c>
      <c r="G1088" s="540">
        <v>0</v>
      </c>
    </row>
    <row r="1089" outlineLevel="2" spans="1:7">
      <c r="A1089" s="539">
        <v>2150705</v>
      </c>
      <c r="B1089" s="422" t="s">
        <v>976</v>
      </c>
      <c r="C1089" s="518">
        <v>0</v>
      </c>
      <c r="D1089" s="518">
        <v>0</v>
      </c>
      <c r="E1089" s="518">
        <v>0</v>
      </c>
      <c r="F1089" s="540">
        <v>0</v>
      </c>
      <c r="G1089" s="540">
        <v>0</v>
      </c>
    </row>
    <row r="1090" outlineLevel="2" spans="1:7">
      <c r="A1090" s="539">
        <v>2150799</v>
      </c>
      <c r="B1090" s="422" t="s">
        <v>977</v>
      </c>
      <c r="C1090" s="518">
        <v>0</v>
      </c>
      <c r="D1090" s="518">
        <v>0</v>
      </c>
      <c r="E1090" s="518">
        <v>0</v>
      </c>
      <c r="F1090" s="540">
        <v>0</v>
      </c>
      <c r="G1090" s="540">
        <v>0</v>
      </c>
    </row>
    <row r="1091" ht="27" outlineLevel="1" spans="1:7">
      <c r="A1091" s="538">
        <v>21508</v>
      </c>
      <c r="B1091" s="513" t="s">
        <v>978</v>
      </c>
      <c r="C1091" s="511">
        <v>9339.929744</v>
      </c>
      <c r="D1091" s="511">
        <v>36266</v>
      </c>
      <c r="E1091" s="511">
        <v>32576.506288</v>
      </c>
      <c r="F1091" s="537">
        <v>3.48787487496116</v>
      </c>
      <c r="G1091" s="537">
        <v>0.898265766503061</v>
      </c>
    </row>
    <row r="1092" outlineLevel="2" spans="1:7">
      <c r="A1092" s="539">
        <v>2150801</v>
      </c>
      <c r="B1092" s="422" t="s">
        <v>196</v>
      </c>
      <c r="C1092" s="518">
        <v>492.129744</v>
      </c>
      <c r="D1092" s="518">
        <v>506</v>
      </c>
      <c r="E1092" s="518">
        <v>527.147308</v>
      </c>
      <c r="F1092" s="540">
        <v>1.07115514643634</v>
      </c>
      <c r="G1092" s="540">
        <v>1.04179309881423</v>
      </c>
    </row>
    <row r="1093" outlineLevel="2" spans="1:7">
      <c r="A1093" s="539">
        <v>2150802</v>
      </c>
      <c r="B1093" s="422" t="s">
        <v>197</v>
      </c>
      <c r="C1093" s="518">
        <v>259.4</v>
      </c>
      <c r="D1093" s="518">
        <v>209</v>
      </c>
      <c r="E1093" s="518">
        <v>300</v>
      </c>
      <c r="F1093" s="540">
        <v>1.15651503469545</v>
      </c>
      <c r="G1093" s="540">
        <v>1.43540669856459</v>
      </c>
    </row>
    <row r="1094" outlineLevel="2" spans="1:7">
      <c r="A1094" s="539">
        <v>2150803</v>
      </c>
      <c r="B1094" s="422" t="s">
        <v>198</v>
      </c>
      <c r="C1094" s="518">
        <v>60</v>
      </c>
      <c r="D1094" s="518">
        <v>40</v>
      </c>
      <c r="E1094" s="518">
        <v>40</v>
      </c>
      <c r="F1094" s="540">
        <v>0.666666666666667</v>
      </c>
      <c r="G1094" s="540">
        <v>1</v>
      </c>
    </row>
    <row r="1095" ht="27" outlineLevel="2" spans="1:7">
      <c r="A1095" s="539">
        <v>2150804</v>
      </c>
      <c r="B1095" s="422" t="s">
        <v>979</v>
      </c>
      <c r="C1095" s="518">
        <v>0</v>
      </c>
      <c r="D1095" s="518">
        <v>0</v>
      </c>
      <c r="E1095" s="518">
        <v>0</v>
      </c>
      <c r="F1095" s="540">
        <v>0</v>
      </c>
      <c r="G1095" s="540">
        <v>0</v>
      </c>
    </row>
    <row r="1096" outlineLevel="2" spans="1:7">
      <c r="A1096" s="539">
        <v>2150805</v>
      </c>
      <c r="B1096" s="422" t="s">
        <v>980</v>
      </c>
      <c r="C1096" s="518">
        <v>4580.4</v>
      </c>
      <c r="D1096" s="518">
        <v>5276</v>
      </c>
      <c r="E1096" s="518">
        <v>2937</v>
      </c>
      <c r="F1096" s="540">
        <v>0.641210374639769</v>
      </c>
      <c r="G1096" s="540">
        <v>0.556671721000758</v>
      </c>
    </row>
    <row r="1097" outlineLevel="2" spans="1:7">
      <c r="A1097" s="539">
        <v>2150806</v>
      </c>
      <c r="B1097" s="422" t="s">
        <v>981</v>
      </c>
      <c r="C1097" s="518">
        <v>0</v>
      </c>
      <c r="D1097" s="518">
        <v>159</v>
      </c>
      <c r="E1097" s="518">
        <v>160</v>
      </c>
      <c r="F1097" s="540">
        <v>0</v>
      </c>
      <c r="G1097" s="540">
        <v>1.0062893081761</v>
      </c>
    </row>
    <row r="1098" ht="27" outlineLevel="2" spans="1:7">
      <c r="A1098" s="539">
        <v>2150899</v>
      </c>
      <c r="B1098" s="422" t="s">
        <v>982</v>
      </c>
      <c r="C1098" s="518">
        <v>3948</v>
      </c>
      <c r="D1098" s="518">
        <v>30076</v>
      </c>
      <c r="E1098" s="518">
        <v>28612.35898</v>
      </c>
      <c r="F1098" s="540">
        <v>7.24730470618035</v>
      </c>
      <c r="G1098" s="540">
        <v>0.951335250033249</v>
      </c>
    </row>
    <row r="1099" ht="27" outlineLevel="1" spans="1:7">
      <c r="A1099" s="538">
        <v>21599</v>
      </c>
      <c r="B1099" s="513" t="s">
        <v>983</v>
      </c>
      <c r="C1099" s="511">
        <v>0</v>
      </c>
      <c r="D1099" s="511">
        <v>8000</v>
      </c>
      <c r="E1099" s="511">
        <v>7500</v>
      </c>
      <c r="F1099" s="537">
        <v>0</v>
      </c>
      <c r="G1099" s="537">
        <v>0.9375</v>
      </c>
    </row>
    <row r="1100" outlineLevel="2" spans="1:7">
      <c r="A1100" s="539">
        <v>2159901</v>
      </c>
      <c r="B1100" s="422" t="s">
        <v>984</v>
      </c>
      <c r="C1100" s="518">
        <v>0</v>
      </c>
      <c r="D1100" s="518">
        <v>0</v>
      </c>
      <c r="E1100" s="518">
        <v>0</v>
      </c>
      <c r="F1100" s="540">
        <v>0</v>
      </c>
      <c r="G1100" s="540">
        <v>0</v>
      </c>
    </row>
    <row r="1101" outlineLevel="2" spans="1:7">
      <c r="A1101" s="539">
        <v>2159904</v>
      </c>
      <c r="B1101" s="422" t="s">
        <v>985</v>
      </c>
      <c r="C1101" s="518">
        <v>0</v>
      </c>
      <c r="D1101" s="518">
        <v>0</v>
      </c>
      <c r="E1101" s="518">
        <v>0</v>
      </c>
      <c r="F1101" s="540">
        <v>0</v>
      </c>
      <c r="G1101" s="540">
        <v>0</v>
      </c>
    </row>
    <row r="1102" outlineLevel="2" spans="1:7">
      <c r="A1102" s="539">
        <v>2159905</v>
      </c>
      <c r="B1102" s="422" t="s">
        <v>986</v>
      </c>
      <c r="C1102" s="518">
        <v>0</v>
      </c>
      <c r="D1102" s="518">
        <v>0</v>
      </c>
      <c r="E1102" s="518">
        <v>0</v>
      </c>
      <c r="F1102" s="540">
        <v>0</v>
      </c>
      <c r="G1102" s="540">
        <v>0</v>
      </c>
    </row>
    <row r="1103" ht="27" outlineLevel="2" spans="1:7">
      <c r="A1103" s="539">
        <v>2159906</v>
      </c>
      <c r="B1103" s="422" t="s">
        <v>987</v>
      </c>
      <c r="C1103" s="518">
        <v>0</v>
      </c>
      <c r="D1103" s="518">
        <v>0</v>
      </c>
      <c r="E1103" s="518">
        <v>0</v>
      </c>
      <c r="F1103" s="540">
        <v>0</v>
      </c>
      <c r="G1103" s="540">
        <v>0</v>
      </c>
    </row>
    <row r="1104" ht="27" outlineLevel="2" spans="1:7">
      <c r="A1104" s="539">
        <v>2159999</v>
      </c>
      <c r="B1104" s="422" t="s">
        <v>983</v>
      </c>
      <c r="C1104" s="518">
        <v>0</v>
      </c>
      <c r="D1104" s="518">
        <v>8000</v>
      </c>
      <c r="E1104" s="518">
        <v>7500</v>
      </c>
      <c r="F1104" s="540">
        <v>0</v>
      </c>
      <c r="G1104" s="540">
        <v>0.9375</v>
      </c>
    </row>
    <row r="1105" s="501" customFormat="1" spans="1:7">
      <c r="A1105" s="535">
        <v>216</v>
      </c>
      <c r="B1105" s="536" t="s">
        <v>988</v>
      </c>
      <c r="C1105" s="511">
        <v>5038.802767</v>
      </c>
      <c r="D1105" s="511">
        <v>5971</v>
      </c>
      <c r="E1105" s="511">
        <v>7510.054193</v>
      </c>
      <c r="F1105" s="537">
        <v>1.49044416705188</v>
      </c>
      <c r="G1105" s="537">
        <v>1.25775484726177</v>
      </c>
    </row>
    <row r="1106" outlineLevel="1" spans="1:7">
      <c r="A1106" s="538">
        <v>21602</v>
      </c>
      <c r="B1106" s="513" t="s">
        <v>989</v>
      </c>
      <c r="C1106" s="511">
        <v>2575.273567</v>
      </c>
      <c r="D1106" s="511">
        <v>1727</v>
      </c>
      <c r="E1106" s="511">
        <v>4215.054193</v>
      </c>
      <c r="F1106" s="537">
        <v>1.63674036304819</v>
      </c>
      <c r="G1106" s="537">
        <v>2.44067990330052</v>
      </c>
    </row>
    <row r="1107" outlineLevel="2" spans="1:7">
      <c r="A1107" s="539">
        <v>2160201</v>
      </c>
      <c r="B1107" s="422" t="s">
        <v>196</v>
      </c>
      <c r="C1107" s="518">
        <v>586.593567</v>
      </c>
      <c r="D1107" s="518">
        <v>629</v>
      </c>
      <c r="E1107" s="518">
        <v>640.898693</v>
      </c>
      <c r="F1107" s="540">
        <v>1.09257709094515</v>
      </c>
      <c r="G1107" s="540">
        <v>1.01891684101749</v>
      </c>
    </row>
    <row r="1108" outlineLevel="2" spans="1:7">
      <c r="A1108" s="539">
        <v>2160202</v>
      </c>
      <c r="B1108" s="422" t="s">
        <v>197</v>
      </c>
      <c r="C1108" s="518">
        <v>279.68</v>
      </c>
      <c r="D1108" s="518">
        <v>283</v>
      </c>
      <c r="E1108" s="518">
        <v>612.1555</v>
      </c>
      <c r="F1108" s="540">
        <v>2.18877109553776</v>
      </c>
      <c r="G1108" s="540">
        <v>2.16309363957597</v>
      </c>
    </row>
    <row r="1109" outlineLevel="2" spans="1:7">
      <c r="A1109" s="539">
        <v>2160203</v>
      </c>
      <c r="B1109" s="422" t="s">
        <v>198</v>
      </c>
      <c r="C1109" s="518">
        <v>0</v>
      </c>
      <c r="D1109" s="518">
        <v>0</v>
      </c>
      <c r="E1109" s="518">
        <v>0</v>
      </c>
      <c r="F1109" s="540">
        <v>0</v>
      </c>
      <c r="G1109" s="540">
        <v>0</v>
      </c>
    </row>
    <row r="1110" outlineLevel="2" spans="1:7">
      <c r="A1110" s="539">
        <v>2160216</v>
      </c>
      <c r="B1110" s="422" t="s">
        <v>990</v>
      </c>
      <c r="C1110" s="518">
        <v>0</v>
      </c>
      <c r="D1110" s="518">
        <v>0</v>
      </c>
      <c r="E1110" s="518">
        <v>0</v>
      </c>
      <c r="F1110" s="540">
        <v>0</v>
      </c>
      <c r="G1110" s="540">
        <v>0</v>
      </c>
    </row>
    <row r="1111" outlineLevel="2" spans="1:7">
      <c r="A1111" s="539">
        <v>2160217</v>
      </c>
      <c r="B1111" s="422" t="s">
        <v>991</v>
      </c>
      <c r="C1111" s="518">
        <v>0</v>
      </c>
      <c r="D1111" s="518">
        <v>0</v>
      </c>
      <c r="E1111" s="518">
        <v>388</v>
      </c>
      <c r="F1111" s="540">
        <v>0</v>
      </c>
      <c r="G1111" s="540">
        <v>0</v>
      </c>
    </row>
    <row r="1112" outlineLevel="2" spans="1:7">
      <c r="A1112" s="539">
        <v>2160218</v>
      </c>
      <c r="B1112" s="422" t="s">
        <v>992</v>
      </c>
      <c r="C1112" s="518">
        <v>0</v>
      </c>
      <c r="D1112" s="518">
        <v>0</v>
      </c>
      <c r="E1112" s="518">
        <v>1041</v>
      </c>
      <c r="F1112" s="540">
        <v>0</v>
      </c>
      <c r="G1112" s="540">
        <v>0</v>
      </c>
    </row>
    <row r="1113" outlineLevel="2" spans="1:7">
      <c r="A1113" s="539">
        <v>2160219</v>
      </c>
      <c r="B1113" s="422" t="s">
        <v>993</v>
      </c>
      <c r="C1113" s="518">
        <v>0</v>
      </c>
      <c r="D1113" s="518">
        <v>0</v>
      </c>
      <c r="E1113" s="518">
        <v>0</v>
      </c>
      <c r="F1113" s="540">
        <v>0</v>
      </c>
      <c r="G1113" s="540">
        <v>0</v>
      </c>
    </row>
    <row r="1114" outlineLevel="2" spans="1:7">
      <c r="A1114" s="539">
        <v>2160250</v>
      </c>
      <c r="B1114" s="422" t="s">
        <v>205</v>
      </c>
      <c r="C1114" s="518">
        <v>0</v>
      </c>
      <c r="D1114" s="518">
        <v>0</v>
      </c>
      <c r="E1114" s="518">
        <v>0</v>
      </c>
      <c r="F1114" s="540">
        <v>0</v>
      </c>
      <c r="G1114" s="540">
        <v>0</v>
      </c>
    </row>
    <row r="1115" outlineLevel="2" spans="1:7">
      <c r="A1115" s="539">
        <v>2160299</v>
      </c>
      <c r="B1115" s="422" t="s">
        <v>994</v>
      </c>
      <c r="C1115" s="518">
        <v>1709</v>
      </c>
      <c r="D1115" s="518">
        <v>815</v>
      </c>
      <c r="E1115" s="518">
        <v>1533</v>
      </c>
      <c r="F1115" s="540">
        <v>0.897015798712697</v>
      </c>
      <c r="G1115" s="540">
        <v>1.88098159509202</v>
      </c>
    </row>
    <row r="1116" outlineLevel="1" spans="1:7">
      <c r="A1116" s="538">
        <v>21606</v>
      </c>
      <c r="B1116" s="513" t="s">
        <v>995</v>
      </c>
      <c r="C1116" s="511">
        <v>11</v>
      </c>
      <c r="D1116" s="511">
        <v>2282</v>
      </c>
      <c r="E1116" s="511">
        <v>1454</v>
      </c>
      <c r="F1116" s="537">
        <v>132.181818181818</v>
      </c>
      <c r="G1116" s="537">
        <v>0.637160385626643</v>
      </c>
    </row>
    <row r="1117" outlineLevel="2" spans="1:7">
      <c r="A1117" s="539">
        <v>2160601</v>
      </c>
      <c r="B1117" s="422" t="s">
        <v>196</v>
      </c>
      <c r="C1117" s="518">
        <v>0</v>
      </c>
      <c r="D1117" s="518">
        <v>0</v>
      </c>
      <c r="E1117" s="518">
        <v>0</v>
      </c>
      <c r="F1117" s="540">
        <v>0</v>
      </c>
      <c r="G1117" s="540">
        <v>0</v>
      </c>
    </row>
    <row r="1118" outlineLevel="2" spans="1:7">
      <c r="A1118" s="539">
        <v>2160602</v>
      </c>
      <c r="B1118" s="422" t="s">
        <v>197</v>
      </c>
      <c r="C1118" s="518">
        <v>0</v>
      </c>
      <c r="D1118" s="518">
        <v>6</v>
      </c>
      <c r="E1118" s="518">
        <v>0</v>
      </c>
      <c r="F1118" s="540">
        <v>0</v>
      </c>
      <c r="G1118" s="540">
        <v>0</v>
      </c>
    </row>
    <row r="1119" outlineLevel="2" spans="1:7">
      <c r="A1119" s="539">
        <v>2160603</v>
      </c>
      <c r="B1119" s="422" t="s">
        <v>198</v>
      </c>
      <c r="C1119" s="518">
        <v>0</v>
      </c>
      <c r="D1119" s="518">
        <v>0</v>
      </c>
      <c r="E1119" s="518">
        <v>0</v>
      </c>
      <c r="F1119" s="540">
        <v>0</v>
      </c>
      <c r="G1119" s="540">
        <v>0</v>
      </c>
    </row>
    <row r="1120" ht="27" outlineLevel="2" spans="1:7">
      <c r="A1120" s="539">
        <v>2160607</v>
      </c>
      <c r="B1120" s="422" t="s">
        <v>996</v>
      </c>
      <c r="C1120" s="518">
        <v>0</v>
      </c>
      <c r="D1120" s="518">
        <v>0</v>
      </c>
      <c r="E1120" s="518">
        <v>154</v>
      </c>
      <c r="F1120" s="540">
        <v>0</v>
      </c>
      <c r="G1120" s="540">
        <v>0</v>
      </c>
    </row>
    <row r="1121" outlineLevel="2" spans="1:7">
      <c r="A1121" s="539">
        <v>2160699</v>
      </c>
      <c r="B1121" s="422" t="s">
        <v>997</v>
      </c>
      <c r="C1121" s="518">
        <v>11</v>
      </c>
      <c r="D1121" s="518">
        <v>2276</v>
      </c>
      <c r="E1121" s="518">
        <v>1300</v>
      </c>
      <c r="F1121" s="540">
        <v>118.181818181818</v>
      </c>
      <c r="G1121" s="540">
        <v>0.571177504393673</v>
      </c>
    </row>
    <row r="1122" outlineLevel="1" spans="1:7">
      <c r="A1122" s="538">
        <v>21699</v>
      </c>
      <c r="B1122" s="513" t="s">
        <v>998</v>
      </c>
      <c r="C1122" s="511">
        <v>2452.5292</v>
      </c>
      <c r="D1122" s="511">
        <v>1962</v>
      </c>
      <c r="E1122" s="511">
        <v>1841</v>
      </c>
      <c r="F1122" s="537">
        <v>0.75065365174857</v>
      </c>
      <c r="G1122" s="537">
        <v>0.938328236493374</v>
      </c>
    </row>
    <row r="1123" outlineLevel="2" spans="1:7">
      <c r="A1123" s="539">
        <v>2169901</v>
      </c>
      <c r="B1123" s="422" t="s">
        <v>999</v>
      </c>
      <c r="C1123" s="518">
        <v>0</v>
      </c>
      <c r="D1123" s="518">
        <v>750</v>
      </c>
      <c r="E1123" s="518">
        <v>0</v>
      </c>
      <c r="F1123" s="540">
        <v>0</v>
      </c>
      <c r="G1123" s="540">
        <v>0</v>
      </c>
    </row>
    <row r="1124" outlineLevel="2" spans="1:7">
      <c r="A1124" s="539">
        <v>2169999</v>
      </c>
      <c r="B1124" s="422" t="s">
        <v>998</v>
      </c>
      <c r="C1124" s="518">
        <v>2452.5292</v>
      </c>
      <c r="D1124" s="518">
        <v>1212</v>
      </c>
      <c r="E1124" s="518">
        <v>1841</v>
      </c>
      <c r="F1124" s="540">
        <v>0.75065365174857</v>
      </c>
      <c r="G1124" s="540">
        <v>1.51897689768977</v>
      </c>
    </row>
    <row r="1125" s="501" customFormat="1" spans="1:7">
      <c r="A1125" s="535">
        <v>217</v>
      </c>
      <c r="B1125" s="536" t="s">
        <v>1000</v>
      </c>
      <c r="C1125" s="511">
        <v>2598.456336</v>
      </c>
      <c r="D1125" s="511">
        <v>2960</v>
      </c>
      <c r="E1125" s="511">
        <v>1624.151638</v>
      </c>
      <c r="F1125" s="537">
        <v>0.625044806602438</v>
      </c>
      <c r="G1125" s="537">
        <v>0.548699877702703</v>
      </c>
    </row>
    <row r="1126" outlineLevel="1" spans="1:7">
      <c r="A1126" s="538">
        <v>21701</v>
      </c>
      <c r="B1126" s="513" t="s">
        <v>1001</v>
      </c>
      <c r="C1126" s="511">
        <v>604.456336</v>
      </c>
      <c r="D1126" s="511">
        <v>882</v>
      </c>
      <c r="E1126" s="511">
        <v>764.151638</v>
      </c>
      <c r="F1126" s="537">
        <v>1.2641965887177</v>
      </c>
      <c r="G1126" s="537">
        <v>0.866385077097506</v>
      </c>
    </row>
    <row r="1127" outlineLevel="2" spans="1:7">
      <c r="A1127" s="539">
        <v>2170101</v>
      </c>
      <c r="B1127" s="422" t="s">
        <v>196</v>
      </c>
      <c r="C1127" s="518">
        <v>368.956336</v>
      </c>
      <c r="D1127" s="518">
        <v>351</v>
      </c>
      <c r="E1127" s="518">
        <v>245.151638</v>
      </c>
      <c r="F1127" s="540">
        <v>0.664446206989653</v>
      </c>
      <c r="G1127" s="540">
        <v>0.698437715099715</v>
      </c>
    </row>
    <row r="1128" outlineLevel="2" spans="1:7">
      <c r="A1128" s="539">
        <v>2170102</v>
      </c>
      <c r="B1128" s="422" t="s">
        <v>197</v>
      </c>
      <c r="C1128" s="518">
        <v>135.5</v>
      </c>
      <c r="D1128" s="518">
        <v>131</v>
      </c>
      <c r="E1128" s="518">
        <v>99</v>
      </c>
      <c r="F1128" s="540">
        <v>0.730627306273063</v>
      </c>
      <c r="G1128" s="540">
        <v>0.755725190839695</v>
      </c>
    </row>
    <row r="1129" outlineLevel="2" spans="1:7">
      <c r="A1129" s="539">
        <v>2170103</v>
      </c>
      <c r="B1129" s="422" t="s">
        <v>198</v>
      </c>
      <c r="C1129" s="518">
        <v>0</v>
      </c>
      <c r="D1129" s="518">
        <v>0</v>
      </c>
      <c r="E1129" s="518">
        <v>0</v>
      </c>
      <c r="F1129" s="540">
        <v>0</v>
      </c>
      <c r="G1129" s="540">
        <v>0</v>
      </c>
    </row>
    <row r="1130" outlineLevel="2" spans="1:7">
      <c r="A1130" s="539">
        <v>2170104</v>
      </c>
      <c r="B1130" s="422" t="s">
        <v>1002</v>
      </c>
      <c r="C1130" s="518">
        <v>0</v>
      </c>
      <c r="D1130" s="518">
        <v>0</v>
      </c>
      <c r="E1130" s="518">
        <v>0</v>
      </c>
      <c r="F1130" s="540">
        <v>0</v>
      </c>
      <c r="G1130" s="540">
        <v>0</v>
      </c>
    </row>
    <row r="1131" outlineLevel="2" spans="1:7">
      <c r="A1131" s="539">
        <v>2170150</v>
      </c>
      <c r="B1131" s="422" t="s">
        <v>205</v>
      </c>
      <c r="C1131" s="518">
        <v>0</v>
      </c>
      <c r="D1131" s="518">
        <v>0</v>
      </c>
      <c r="E1131" s="518">
        <v>0</v>
      </c>
      <c r="F1131" s="540">
        <v>0</v>
      </c>
      <c r="G1131" s="540">
        <v>0</v>
      </c>
    </row>
    <row r="1132" outlineLevel="2" spans="1:7">
      <c r="A1132" s="539">
        <v>2170199</v>
      </c>
      <c r="B1132" s="422" t="s">
        <v>1003</v>
      </c>
      <c r="C1132" s="518">
        <v>100</v>
      </c>
      <c r="D1132" s="518">
        <v>400</v>
      </c>
      <c r="E1132" s="518">
        <v>420</v>
      </c>
      <c r="F1132" s="540">
        <v>4.2</v>
      </c>
      <c r="G1132" s="540">
        <v>1.05</v>
      </c>
    </row>
    <row r="1133" outlineLevel="1" spans="1:7">
      <c r="A1133" s="538">
        <v>21702</v>
      </c>
      <c r="B1133" s="513" t="s">
        <v>1004</v>
      </c>
      <c r="C1133" s="511">
        <v>0</v>
      </c>
      <c r="D1133" s="511">
        <v>0</v>
      </c>
      <c r="E1133" s="511">
        <v>0</v>
      </c>
      <c r="F1133" s="537">
        <v>0</v>
      </c>
      <c r="G1133" s="537">
        <v>0</v>
      </c>
    </row>
    <row r="1134" outlineLevel="2" spans="1:7">
      <c r="A1134" s="539">
        <v>2170201</v>
      </c>
      <c r="B1134" s="422" t="s">
        <v>1005</v>
      </c>
      <c r="C1134" s="518">
        <v>0</v>
      </c>
      <c r="D1134" s="518">
        <v>0</v>
      </c>
      <c r="E1134" s="518">
        <v>0</v>
      </c>
      <c r="F1134" s="540">
        <v>0</v>
      </c>
      <c r="G1134" s="540">
        <v>0</v>
      </c>
    </row>
    <row r="1135" outlineLevel="2" spans="1:7">
      <c r="A1135" s="539">
        <v>2170202</v>
      </c>
      <c r="B1135" s="422" t="s">
        <v>1006</v>
      </c>
      <c r="C1135" s="518">
        <v>0</v>
      </c>
      <c r="D1135" s="518">
        <v>0</v>
      </c>
      <c r="E1135" s="518">
        <v>0</v>
      </c>
      <c r="F1135" s="540">
        <v>0</v>
      </c>
      <c r="G1135" s="540">
        <v>0</v>
      </c>
    </row>
    <row r="1136" outlineLevel="2" spans="1:7">
      <c r="A1136" s="539">
        <v>2170203</v>
      </c>
      <c r="B1136" s="422" t="s">
        <v>1007</v>
      </c>
      <c r="C1136" s="518">
        <v>0</v>
      </c>
      <c r="D1136" s="518">
        <v>0</v>
      </c>
      <c r="E1136" s="518">
        <v>0</v>
      </c>
      <c r="F1136" s="540">
        <v>0</v>
      </c>
      <c r="G1136" s="540">
        <v>0</v>
      </c>
    </row>
    <row r="1137" outlineLevel="2" spans="1:7">
      <c r="A1137" s="539">
        <v>2170204</v>
      </c>
      <c r="B1137" s="422" t="s">
        <v>1008</v>
      </c>
      <c r="C1137" s="518">
        <v>0</v>
      </c>
      <c r="D1137" s="518">
        <v>0</v>
      </c>
      <c r="E1137" s="518">
        <v>0</v>
      </c>
      <c r="F1137" s="540">
        <v>0</v>
      </c>
      <c r="G1137" s="540">
        <v>0</v>
      </c>
    </row>
    <row r="1138" outlineLevel="2" spans="1:7">
      <c r="A1138" s="539">
        <v>2170205</v>
      </c>
      <c r="B1138" s="422" t="s">
        <v>1009</v>
      </c>
      <c r="C1138" s="518">
        <v>0</v>
      </c>
      <c r="D1138" s="518">
        <v>0</v>
      </c>
      <c r="E1138" s="518">
        <v>0</v>
      </c>
      <c r="F1138" s="540">
        <v>0</v>
      </c>
      <c r="G1138" s="540">
        <v>0</v>
      </c>
    </row>
    <row r="1139" outlineLevel="2" spans="1:7">
      <c r="A1139" s="539">
        <v>2170206</v>
      </c>
      <c r="B1139" s="422" t="s">
        <v>1010</v>
      </c>
      <c r="C1139" s="518">
        <v>0</v>
      </c>
      <c r="D1139" s="518">
        <v>0</v>
      </c>
      <c r="E1139" s="518">
        <v>0</v>
      </c>
      <c r="F1139" s="540">
        <v>0</v>
      </c>
      <c r="G1139" s="540">
        <v>0</v>
      </c>
    </row>
    <row r="1140" outlineLevel="2" spans="1:7">
      <c r="A1140" s="539">
        <v>2170207</v>
      </c>
      <c r="B1140" s="422" t="s">
        <v>1011</v>
      </c>
      <c r="C1140" s="518">
        <v>0</v>
      </c>
      <c r="D1140" s="518">
        <v>0</v>
      </c>
      <c r="E1140" s="518">
        <v>0</v>
      </c>
      <c r="F1140" s="540">
        <v>0</v>
      </c>
      <c r="G1140" s="540">
        <v>0</v>
      </c>
    </row>
    <row r="1141" outlineLevel="2" spans="1:7">
      <c r="A1141" s="539">
        <v>2170208</v>
      </c>
      <c r="B1141" s="422" t="s">
        <v>1012</v>
      </c>
      <c r="C1141" s="518">
        <v>0</v>
      </c>
      <c r="D1141" s="518">
        <v>0</v>
      </c>
      <c r="E1141" s="518">
        <v>0</v>
      </c>
      <c r="F1141" s="540">
        <v>0</v>
      </c>
      <c r="G1141" s="540">
        <v>0</v>
      </c>
    </row>
    <row r="1142" outlineLevel="2" spans="1:7">
      <c r="A1142" s="539">
        <v>2170299</v>
      </c>
      <c r="B1142" s="422" t="s">
        <v>1013</v>
      </c>
      <c r="C1142" s="518">
        <v>0</v>
      </c>
      <c r="D1142" s="518">
        <v>0</v>
      </c>
      <c r="E1142" s="518">
        <v>0</v>
      </c>
      <c r="F1142" s="540">
        <v>0</v>
      </c>
      <c r="G1142" s="540">
        <v>0</v>
      </c>
    </row>
    <row r="1143" outlineLevel="1" spans="1:7">
      <c r="A1143" s="538">
        <v>21703</v>
      </c>
      <c r="B1143" s="513" t="s">
        <v>1014</v>
      </c>
      <c r="C1143" s="511">
        <v>1994</v>
      </c>
      <c r="D1143" s="511">
        <v>2078</v>
      </c>
      <c r="E1143" s="511">
        <v>265</v>
      </c>
      <c r="F1143" s="537">
        <v>0.132898696088265</v>
      </c>
      <c r="G1143" s="537">
        <v>0.127526467757459</v>
      </c>
    </row>
    <row r="1144" outlineLevel="2" spans="1:7">
      <c r="A1144" s="539">
        <v>2170301</v>
      </c>
      <c r="B1144" s="422" t="s">
        <v>1015</v>
      </c>
      <c r="C1144" s="518">
        <v>0</v>
      </c>
      <c r="D1144" s="518">
        <v>0</v>
      </c>
      <c r="E1144" s="518">
        <v>0</v>
      </c>
      <c r="F1144" s="540">
        <v>0</v>
      </c>
      <c r="G1144" s="540">
        <v>0</v>
      </c>
    </row>
    <row r="1145" outlineLevel="2" spans="1:7">
      <c r="A1145" s="539">
        <v>2170302</v>
      </c>
      <c r="B1145" s="422" t="s">
        <v>1016</v>
      </c>
      <c r="C1145" s="518">
        <v>0</v>
      </c>
      <c r="D1145" s="518">
        <v>0</v>
      </c>
      <c r="E1145" s="518">
        <v>0</v>
      </c>
      <c r="F1145" s="540">
        <v>0</v>
      </c>
      <c r="G1145" s="540">
        <v>0</v>
      </c>
    </row>
    <row r="1146" outlineLevel="2" spans="1:7">
      <c r="A1146" s="539">
        <v>2170303</v>
      </c>
      <c r="B1146" s="422" t="s">
        <v>1017</v>
      </c>
      <c r="C1146" s="518">
        <v>0</v>
      </c>
      <c r="D1146" s="518">
        <v>0</v>
      </c>
      <c r="E1146" s="518">
        <v>0</v>
      </c>
      <c r="F1146" s="540">
        <v>0</v>
      </c>
      <c r="G1146" s="540">
        <v>0</v>
      </c>
    </row>
    <row r="1147" outlineLevel="2" spans="1:7">
      <c r="A1147" s="539">
        <v>2170304</v>
      </c>
      <c r="B1147" s="422" t="s">
        <v>1018</v>
      </c>
      <c r="C1147" s="518">
        <v>0</v>
      </c>
      <c r="D1147" s="518">
        <v>0</v>
      </c>
      <c r="E1147" s="518">
        <v>0</v>
      </c>
      <c r="F1147" s="540">
        <v>0</v>
      </c>
      <c r="G1147" s="540">
        <v>0</v>
      </c>
    </row>
    <row r="1148" outlineLevel="2" spans="1:7">
      <c r="A1148" s="539">
        <v>2170399</v>
      </c>
      <c r="B1148" s="422" t="s">
        <v>1019</v>
      </c>
      <c r="C1148" s="518">
        <v>1994</v>
      </c>
      <c r="D1148" s="518">
        <v>2078</v>
      </c>
      <c r="E1148" s="518">
        <v>265</v>
      </c>
      <c r="F1148" s="540">
        <v>0.132898696088265</v>
      </c>
      <c r="G1148" s="540">
        <v>0.127526467757459</v>
      </c>
    </row>
    <row r="1149" outlineLevel="1" spans="1:7">
      <c r="A1149" s="538">
        <v>21704</v>
      </c>
      <c r="B1149" s="513" t="s">
        <v>1020</v>
      </c>
      <c r="C1149" s="511">
        <v>0</v>
      </c>
      <c r="D1149" s="511">
        <v>0</v>
      </c>
      <c r="E1149" s="511">
        <v>0</v>
      </c>
      <c r="F1149" s="537">
        <v>0</v>
      </c>
      <c r="G1149" s="537">
        <v>0</v>
      </c>
    </row>
    <row r="1150" outlineLevel="2" spans="1:7">
      <c r="A1150" s="539">
        <v>2170401</v>
      </c>
      <c r="B1150" s="422" t="s">
        <v>1021</v>
      </c>
      <c r="C1150" s="518">
        <v>0</v>
      </c>
      <c r="D1150" s="518">
        <v>0</v>
      </c>
      <c r="E1150" s="518">
        <v>0</v>
      </c>
      <c r="F1150" s="540">
        <v>0</v>
      </c>
      <c r="G1150" s="540">
        <v>0</v>
      </c>
    </row>
    <row r="1151" outlineLevel="2" spans="1:7">
      <c r="A1151" s="539">
        <v>2170499</v>
      </c>
      <c r="B1151" s="422" t="s">
        <v>1022</v>
      </c>
      <c r="C1151" s="518">
        <v>0</v>
      </c>
      <c r="D1151" s="518">
        <v>0</v>
      </c>
      <c r="E1151" s="518">
        <v>0</v>
      </c>
      <c r="F1151" s="540">
        <v>0</v>
      </c>
      <c r="G1151" s="540">
        <v>0</v>
      </c>
    </row>
    <row r="1152" outlineLevel="1" spans="1:7">
      <c r="A1152" s="538">
        <v>21799</v>
      </c>
      <c r="B1152" s="513" t="s">
        <v>1023</v>
      </c>
      <c r="C1152" s="511">
        <v>0</v>
      </c>
      <c r="D1152" s="511">
        <v>0</v>
      </c>
      <c r="E1152" s="511">
        <v>595</v>
      </c>
      <c r="F1152" s="537">
        <v>0</v>
      </c>
      <c r="G1152" s="537">
        <v>0</v>
      </c>
    </row>
    <row r="1153" outlineLevel="2" spans="1:7">
      <c r="A1153" s="539">
        <v>2179902</v>
      </c>
      <c r="B1153" s="422" t="s">
        <v>1024</v>
      </c>
      <c r="C1153" s="518">
        <v>0</v>
      </c>
      <c r="D1153" s="518">
        <v>0</v>
      </c>
      <c r="E1153" s="518">
        <v>595</v>
      </c>
      <c r="F1153" s="540">
        <v>0</v>
      </c>
      <c r="G1153" s="540">
        <v>0</v>
      </c>
    </row>
    <row r="1154" outlineLevel="2" spans="1:7">
      <c r="A1154" s="539">
        <v>2179999</v>
      </c>
      <c r="B1154" s="422" t="s">
        <v>1023</v>
      </c>
      <c r="C1154" s="518">
        <v>0</v>
      </c>
      <c r="D1154" s="518">
        <v>0</v>
      </c>
      <c r="E1154" s="518">
        <v>0</v>
      </c>
      <c r="F1154" s="540">
        <v>0</v>
      </c>
      <c r="G1154" s="540">
        <v>0</v>
      </c>
    </row>
    <row r="1155" s="501" customFormat="1" spans="1:7">
      <c r="A1155" s="535">
        <v>219</v>
      </c>
      <c r="B1155" s="536" t="s">
        <v>1025</v>
      </c>
      <c r="C1155" s="511">
        <v>643</v>
      </c>
      <c r="D1155" s="511">
        <v>510</v>
      </c>
      <c r="E1155" s="511">
        <v>700</v>
      </c>
      <c r="F1155" s="537">
        <v>1.08864696734059</v>
      </c>
      <c r="G1155" s="537">
        <v>1.37254901960784</v>
      </c>
    </row>
    <row r="1156" outlineLevel="1" spans="1:7">
      <c r="A1156" s="538">
        <v>21901</v>
      </c>
      <c r="B1156" s="513" t="s">
        <v>151</v>
      </c>
      <c r="C1156" s="511">
        <v>378</v>
      </c>
      <c r="D1156" s="511">
        <v>310</v>
      </c>
      <c r="E1156" s="511">
        <v>455</v>
      </c>
      <c r="F1156" s="537">
        <v>1.2037037037037</v>
      </c>
      <c r="G1156" s="537">
        <v>1.46774193548387</v>
      </c>
    </row>
    <row r="1157" outlineLevel="1" spans="1:7">
      <c r="A1157" s="538">
        <v>21902</v>
      </c>
      <c r="B1157" s="513" t="s">
        <v>155</v>
      </c>
      <c r="C1157" s="511">
        <v>0</v>
      </c>
      <c r="D1157" s="511">
        <v>0</v>
      </c>
      <c r="E1157" s="511">
        <v>0</v>
      </c>
      <c r="F1157" s="537">
        <v>0</v>
      </c>
      <c r="G1157" s="537">
        <v>0</v>
      </c>
    </row>
    <row r="1158" outlineLevel="1" spans="1:7">
      <c r="A1158" s="538">
        <v>21903</v>
      </c>
      <c r="B1158" s="513" t="s">
        <v>157</v>
      </c>
      <c r="C1158" s="511">
        <v>0</v>
      </c>
      <c r="D1158" s="511">
        <v>0</v>
      </c>
      <c r="E1158" s="511">
        <v>0</v>
      </c>
      <c r="F1158" s="537">
        <v>0</v>
      </c>
      <c r="G1158" s="537">
        <v>0</v>
      </c>
    </row>
    <row r="1159" outlineLevel="1" spans="1:7">
      <c r="A1159" s="538">
        <v>21904</v>
      </c>
      <c r="B1159" s="513" t="s">
        <v>159</v>
      </c>
      <c r="C1159" s="511">
        <v>0</v>
      </c>
      <c r="D1159" s="511">
        <v>0</v>
      </c>
      <c r="E1159" s="511">
        <v>0</v>
      </c>
      <c r="F1159" s="537">
        <v>0</v>
      </c>
      <c r="G1159" s="537">
        <v>0</v>
      </c>
    </row>
    <row r="1160" outlineLevel="1" spans="1:7">
      <c r="A1160" s="538">
        <v>21905</v>
      </c>
      <c r="B1160" s="513" t="s">
        <v>160</v>
      </c>
      <c r="C1160" s="511">
        <v>0</v>
      </c>
      <c r="D1160" s="511">
        <v>0</v>
      </c>
      <c r="E1160" s="511">
        <v>0</v>
      </c>
      <c r="F1160" s="537">
        <v>0</v>
      </c>
      <c r="G1160" s="537">
        <v>0</v>
      </c>
    </row>
    <row r="1161" outlineLevel="1" spans="1:7">
      <c r="A1161" s="538">
        <v>21906</v>
      </c>
      <c r="B1161" s="513" t="s">
        <v>812</v>
      </c>
      <c r="C1161" s="511">
        <v>75</v>
      </c>
      <c r="D1161" s="511">
        <v>0</v>
      </c>
      <c r="E1161" s="511">
        <v>75</v>
      </c>
      <c r="F1161" s="537">
        <v>1</v>
      </c>
      <c r="G1161" s="537">
        <v>0</v>
      </c>
    </row>
    <row r="1162" outlineLevel="1" spans="1:7">
      <c r="A1162" s="538">
        <v>21907</v>
      </c>
      <c r="B1162" s="513" t="s">
        <v>163</v>
      </c>
      <c r="C1162" s="511">
        <v>0</v>
      </c>
      <c r="D1162" s="511">
        <v>0</v>
      </c>
      <c r="E1162" s="511">
        <v>0</v>
      </c>
      <c r="F1162" s="537">
        <v>0</v>
      </c>
      <c r="G1162" s="537">
        <v>0</v>
      </c>
    </row>
    <row r="1163" outlineLevel="1" spans="1:7">
      <c r="A1163" s="538">
        <v>21908</v>
      </c>
      <c r="B1163" s="513" t="s">
        <v>168</v>
      </c>
      <c r="C1163" s="511">
        <v>0</v>
      </c>
      <c r="D1163" s="511">
        <v>0</v>
      </c>
      <c r="E1163" s="511">
        <v>0</v>
      </c>
      <c r="F1163" s="537">
        <v>0</v>
      </c>
      <c r="G1163" s="537">
        <v>0</v>
      </c>
    </row>
    <row r="1164" outlineLevel="1" spans="1:7">
      <c r="A1164" s="538">
        <v>21999</v>
      </c>
      <c r="B1164" s="513" t="s">
        <v>349</v>
      </c>
      <c r="C1164" s="511">
        <v>190</v>
      </c>
      <c r="D1164" s="511">
        <v>200</v>
      </c>
      <c r="E1164" s="511">
        <v>170</v>
      </c>
      <c r="F1164" s="537">
        <v>0.894736842105263</v>
      </c>
      <c r="G1164" s="537">
        <v>0.85</v>
      </c>
    </row>
    <row r="1165" s="501" customFormat="1" spans="1:7">
      <c r="A1165" s="535">
        <v>220</v>
      </c>
      <c r="B1165" s="536" t="s">
        <v>1026</v>
      </c>
      <c r="C1165" s="511">
        <v>16754.261918</v>
      </c>
      <c r="D1165" s="511">
        <v>12324</v>
      </c>
      <c r="E1165" s="511">
        <v>18027.047778</v>
      </c>
      <c r="F1165" s="537">
        <v>1.07596788603577</v>
      </c>
      <c r="G1165" s="537">
        <v>1.46275947565725</v>
      </c>
    </row>
    <row r="1166" outlineLevel="1" spans="1:7">
      <c r="A1166" s="538">
        <v>22001</v>
      </c>
      <c r="B1166" s="513" t="s">
        <v>1027</v>
      </c>
      <c r="C1166" s="511">
        <v>16228.261918</v>
      </c>
      <c r="D1166" s="511">
        <v>11768</v>
      </c>
      <c r="E1166" s="511">
        <v>17565.047778</v>
      </c>
      <c r="F1166" s="537">
        <v>1.0823739391658</v>
      </c>
      <c r="G1166" s="537">
        <v>1.4926111300136</v>
      </c>
    </row>
    <row r="1167" outlineLevel="2" spans="1:7">
      <c r="A1167" s="539">
        <v>2200101</v>
      </c>
      <c r="B1167" s="422" t="s">
        <v>196</v>
      </c>
      <c r="C1167" s="518">
        <v>2768.645349</v>
      </c>
      <c r="D1167" s="518">
        <v>3110</v>
      </c>
      <c r="E1167" s="518">
        <v>3187.396408</v>
      </c>
      <c r="F1167" s="540">
        <v>1.151247634209</v>
      </c>
      <c r="G1167" s="540">
        <v>1.02488630482315</v>
      </c>
    </row>
    <row r="1168" outlineLevel="2" spans="1:7">
      <c r="A1168" s="539">
        <v>2200102</v>
      </c>
      <c r="B1168" s="422" t="s">
        <v>197</v>
      </c>
      <c r="C1168" s="518">
        <v>1366</v>
      </c>
      <c r="D1168" s="518">
        <v>867</v>
      </c>
      <c r="E1168" s="518">
        <v>1980.1452</v>
      </c>
      <c r="F1168" s="540">
        <v>1.44959385065886</v>
      </c>
      <c r="G1168" s="540">
        <v>2.2839044982699</v>
      </c>
    </row>
    <row r="1169" outlineLevel="2" spans="1:7">
      <c r="A1169" s="539">
        <v>2200103</v>
      </c>
      <c r="B1169" s="422" t="s">
        <v>198</v>
      </c>
      <c r="C1169" s="518">
        <v>0</v>
      </c>
      <c r="D1169" s="518">
        <v>0</v>
      </c>
      <c r="E1169" s="518">
        <v>1750.75</v>
      </c>
      <c r="F1169" s="540">
        <v>0</v>
      </c>
      <c r="G1169" s="540">
        <v>0</v>
      </c>
    </row>
    <row r="1170" outlineLevel="2" spans="1:7">
      <c r="A1170" s="539">
        <v>2200104</v>
      </c>
      <c r="B1170" s="422" t="s">
        <v>1028</v>
      </c>
      <c r="C1170" s="518">
        <v>113.5</v>
      </c>
      <c r="D1170" s="518">
        <v>418</v>
      </c>
      <c r="E1170" s="518">
        <v>436</v>
      </c>
      <c r="F1170" s="540">
        <v>3.84140969162996</v>
      </c>
      <c r="G1170" s="540">
        <v>1.04306220095694</v>
      </c>
    </row>
    <row r="1171" outlineLevel="2" spans="1:7">
      <c r="A1171" s="539">
        <v>2200106</v>
      </c>
      <c r="B1171" s="422" t="s">
        <v>1029</v>
      </c>
      <c r="C1171" s="518">
        <v>983.759</v>
      </c>
      <c r="D1171" s="518">
        <v>1217</v>
      </c>
      <c r="E1171" s="518">
        <v>1144</v>
      </c>
      <c r="F1171" s="540">
        <v>1.16288643865012</v>
      </c>
      <c r="G1171" s="540">
        <v>0.940016433853739</v>
      </c>
    </row>
    <row r="1172" outlineLevel="2" spans="1:7">
      <c r="A1172" s="539">
        <v>2200107</v>
      </c>
      <c r="B1172" s="422" t="s">
        <v>1030</v>
      </c>
      <c r="C1172" s="518">
        <v>387</v>
      </c>
      <c r="D1172" s="518">
        <v>390</v>
      </c>
      <c r="E1172" s="518">
        <v>342.95</v>
      </c>
      <c r="F1172" s="540">
        <v>0.886175710594315</v>
      </c>
      <c r="G1172" s="540">
        <v>0.879358974358974</v>
      </c>
    </row>
    <row r="1173" outlineLevel="2" spans="1:7">
      <c r="A1173" s="539">
        <v>2200108</v>
      </c>
      <c r="B1173" s="422" t="s">
        <v>1031</v>
      </c>
      <c r="C1173" s="518">
        <v>80</v>
      </c>
      <c r="D1173" s="518">
        <v>80</v>
      </c>
      <c r="E1173" s="518">
        <v>2994</v>
      </c>
      <c r="F1173" s="540">
        <v>37.425</v>
      </c>
      <c r="G1173" s="540">
        <v>37.425</v>
      </c>
    </row>
    <row r="1174" outlineLevel="2" spans="1:7">
      <c r="A1174" s="539">
        <v>2200109</v>
      </c>
      <c r="B1174" s="422" t="s">
        <v>1032</v>
      </c>
      <c r="C1174" s="518">
        <v>305</v>
      </c>
      <c r="D1174" s="518">
        <v>448</v>
      </c>
      <c r="E1174" s="518">
        <v>1481.67</v>
      </c>
      <c r="F1174" s="540">
        <v>4.85793442622951</v>
      </c>
      <c r="G1174" s="540">
        <v>3.30729910714286</v>
      </c>
    </row>
    <row r="1175" outlineLevel="2" spans="1:7">
      <c r="A1175" s="539">
        <v>2200112</v>
      </c>
      <c r="B1175" s="422" t="s">
        <v>1033</v>
      </c>
      <c r="C1175" s="518">
        <v>0</v>
      </c>
      <c r="D1175" s="518">
        <v>0</v>
      </c>
      <c r="E1175" s="518">
        <v>115.332</v>
      </c>
      <c r="F1175" s="540">
        <v>0</v>
      </c>
      <c r="G1175" s="540">
        <v>0</v>
      </c>
    </row>
    <row r="1176" outlineLevel="2" spans="1:7">
      <c r="A1176" s="539">
        <v>2200113</v>
      </c>
      <c r="B1176" s="422" t="s">
        <v>1034</v>
      </c>
      <c r="C1176" s="518">
        <v>0</v>
      </c>
      <c r="D1176" s="518">
        <v>0</v>
      </c>
      <c r="E1176" s="518">
        <v>0</v>
      </c>
      <c r="F1176" s="540">
        <v>0</v>
      </c>
      <c r="G1176" s="540">
        <v>0</v>
      </c>
    </row>
    <row r="1177" outlineLevel="2" spans="1:7">
      <c r="A1177" s="539">
        <v>2200114</v>
      </c>
      <c r="B1177" s="422" t="s">
        <v>1035</v>
      </c>
      <c r="C1177" s="518">
        <v>274.1</v>
      </c>
      <c r="D1177" s="518">
        <v>210</v>
      </c>
      <c r="E1177" s="518">
        <v>180</v>
      </c>
      <c r="F1177" s="540">
        <v>0.656694636993798</v>
      </c>
      <c r="G1177" s="540">
        <v>0.857142857142857</v>
      </c>
    </row>
    <row r="1178" outlineLevel="2" spans="1:7">
      <c r="A1178" s="539">
        <v>2200115</v>
      </c>
      <c r="B1178" s="422" t="s">
        <v>1036</v>
      </c>
      <c r="C1178" s="518">
        <v>0</v>
      </c>
      <c r="D1178" s="518">
        <v>0</v>
      </c>
      <c r="E1178" s="518">
        <v>0</v>
      </c>
      <c r="F1178" s="540">
        <v>0</v>
      </c>
      <c r="G1178" s="540">
        <v>0</v>
      </c>
    </row>
    <row r="1179" outlineLevel="2" spans="1:7">
      <c r="A1179" s="539">
        <v>2200116</v>
      </c>
      <c r="B1179" s="422" t="s">
        <v>1037</v>
      </c>
      <c r="C1179" s="518">
        <v>0</v>
      </c>
      <c r="D1179" s="518">
        <v>0</v>
      </c>
      <c r="E1179" s="518">
        <v>0</v>
      </c>
      <c r="F1179" s="540">
        <v>0</v>
      </c>
      <c r="G1179" s="540">
        <v>0</v>
      </c>
    </row>
    <row r="1180" ht="27" outlineLevel="2" spans="1:7">
      <c r="A1180" s="539">
        <v>2200119</v>
      </c>
      <c r="B1180" s="422" t="s">
        <v>1038</v>
      </c>
      <c r="C1180" s="518">
        <v>0</v>
      </c>
      <c r="D1180" s="518">
        <v>0</v>
      </c>
      <c r="E1180" s="518">
        <v>0</v>
      </c>
      <c r="F1180" s="540">
        <v>0</v>
      </c>
      <c r="G1180" s="540">
        <v>0</v>
      </c>
    </row>
    <row r="1181" outlineLevel="2" spans="1:7">
      <c r="A1181" s="539">
        <v>2200120</v>
      </c>
      <c r="B1181" s="422" t="s">
        <v>1039</v>
      </c>
      <c r="C1181" s="518">
        <v>0</v>
      </c>
      <c r="D1181" s="518">
        <v>0</v>
      </c>
      <c r="E1181" s="518">
        <v>0</v>
      </c>
      <c r="F1181" s="540">
        <v>0</v>
      </c>
      <c r="G1181" s="540">
        <v>0</v>
      </c>
    </row>
    <row r="1182" ht="27" outlineLevel="2" spans="1:7">
      <c r="A1182" s="539">
        <v>2200121</v>
      </c>
      <c r="B1182" s="422" t="s">
        <v>1040</v>
      </c>
      <c r="C1182" s="518">
        <v>0</v>
      </c>
      <c r="D1182" s="518">
        <v>0</v>
      </c>
      <c r="E1182" s="518">
        <v>0</v>
      </c>
      <c r="F1182" s="540">
        <v>0</v>
      </c>
      <c r="G1182" s="540">
        <v>0</v>
      </c>
    </row>
    <row r="1183" outlineLevel="2" spans="1:7">
      <c r="A1183" s="539">
        <v>2200122</v>
      </c>
      <c r="B1183" s="422" t="s">
        <v>1041</v>
      </c>
      <c r="C1183" s="518">
        <v>0</v>
      </c>
      <c r="D1183" s="518">
        <v>0</v>
      </c>
      <c r="E1183" s="518">
        <v>0</v>
      </c>
      <c r="F1183" s="540">
        <v>0</v>
      </c>
      <c r="G1183" s="540">
        <v>0</v>
      </c>
    </row>
    <row r="1184" outlineLevel="2" spans="1:7">
      <c r="A1184" s="539">
        <v>2200123</v>
      </c>
      <c r="B1184" s="422" t="s">
        <v>1042</v>
      </c>
      <c r="C1184" s="518">
        <v>0</v>
      </c>
      <c r="D1184" s="518">
        <v>0</v>
      </c>
      <c r="E1184" s="518">
        <v>0</v>
      </c>
      <c r="F1184" s="540">
        <v>0</v>
      </c>
      <c r="G1184" s="540">
        <v>0</v>
      </c>
    </row>
    <row r="1185" outlineLevel="2" spans="1:7">
      <c r="A1185" s="539">
        <v>2200124</v>
      </c>
      <c r="B1185" s="422" t="s">
        <v>1043</v>
      </c>
      <c r="C1185" s="518">
        <v>0</v>
      </c>
      <c r="D1185" s="518">
        <v>0</v>
      </c>
      <c r="E1185" s="518">
        <v>0</v>
      </c>
      <c r="F1185" s="540">
        <v>0</v>
      </c>
      <c r="G1185" s="540">
        <v>0</v>
      </c>
    </row>
    <row r="1186" outlineLevel="2" spans="1:7">
      <c r="A1186" s="539">
        <v>2200125</v>
      </c>
      <c r="B1186" s="422" t="s">
        <v>1044</v>
      </c>
      <c r="C1186" s="518">
        <v>0</v>
      </c>
      <c r="D1186" s="518">
        <v>0</v>
      </c>
      <c r="E1186" s="518">
        <v>0</v>
      </c>
      <c r="F1186" s="540">
        <v>0</v>
      </c>
      <c r="G1186" s="540">
        <v>0</v>
      </c>
    </row>
    <row r="1187" outlineLevel="2" spans="1:7">
      <c r="A1187" s="539">
        <v>2200126</v>
      </c>
      <c r="B1187" s="422" t="s">
        <v>1045</v>
      </c>
      <c r="C1187" s="518">
        <v>0</v>
      </c>
      <c r="D1187" s="518">
        <v>0</v>
      </c>
      <c r="E1187" s="518">
        <v>0</v>
      </c>
      <c r="F1187" s="540">
        <v>0</v>
      </c>
      <c r="G1187" s="540">
        <v>0</v>
      </c>
    </row>
    <row r="1188" outlineLevel="2" spans="1:7">
      <c r="A1188" s="539">
        <v>2200127</v>
      </c>
      <c r="B1188" s="422" t="s">
        <v>1046</v>
      </c>
      <c r="C1188" s="518">
        <v>0</v>
      </c>
      <c r="D1188" s="518">
        <v>0</v>
      </c>
      <c r="E1188" s="518">
        <v>0</v>
      </c>
      <c r="F1188" s="540">
        <v>0</v>
      </c>
      <c r="G1188" s="540">
        <v>0</v>
      </c>
    </row>
    <row r="1189" outlineLevel="2" spans="1:7">
      <c r="A1189" s="539">
        <v>2200128</v>
      </c>
      <c r="B1189" s="422" t="s">
        <v>1047</v>
      </c>
      <c r="C1189" s="518">
        <v>0</v>
      </c>
      <c r="D1189" s="518">
        <v>0</v>
      </c>
      <c r="E1189" s="518">
        <v>0</v>
      </c>
      <c r="F1189" s="540">
        <v>0</v>
      </c>
      <c r="G1189" s="540">
        <v>0</v>
      </c>
    </row>
    <row r="1190" outlineLevel="2" spans="1:7">
      <c r="A1190" s="539">
        <v>2200129</v>
      </c>
      <c r="B1190" s="422" t="s">
        <v>1048</v>
      </c>
      <c r="C1190" s="518">
        <v>158</v>
      </c>
      <c r="D1190" s="518">
        <v>158</v>
      </c>
      <c r="E1190" s="518">
        <v>0</v>
      </c>
      <c r="F1190" s="540">
        <v>0</v>
      </c>
      <c r="G1190" s="540">
        <v>0</v>
      </c>
    </row>
    <row r="1191" outlineLevel="2" spans="1:7">
      <c r="A1191" s="539">
        <v>2200150</v>
      </c>
      <c r="B1191" s="422" t="s">
        <v>205</v>
      </c>
      <c r="C1191" s="518">
        <v>2179.752469</v>
      </c>
      <c r="D1191" s="518">
        <v>2171</v>
      </c>
      <c r="E1191" s="518">
        <v>2738.80417</v>
      </c>
      <c r="F1191" s="540">
        <v>1.2564748561824</v>
      </c>
      <c r="G1191" s="540">
        <v>1.2615403823123</v>
      </c>
    </row>
    <row r="1192" outlineLevel="2" spans="1:7">
      <c r="A1192" s="539">
        <v>2200199</v>
      </c>
      <c r="B1192" s="422" t="s">
        <v>1049</v>
      </c>
      <c r="C1192" s="518">
        <v>7612.5051</v>
      </c>
      <c r="D1192" s="518">
        <v>2699</v>
      </c>
      <c r="E1192" s="518">
        <v>1214</v>
      </c>
      <c r="F1192" s="540">
        <v>0.159474441600046</v>
      </c>
      <c r="G1192" s="540">
        <v>0.449796220822527</v>
      </c>
    </row>
    <row r="1193" outlineLevel="1" spans="1:7">
      <c r="A1193" s="538">
        <v>22005</v>
      </c>
      <c r="B1193" s="513" t="s">
        <v>1050</v>
      </c>
      <c r="C1193" s="511">
        <v>526</v>
      </c>
      <c r="D1193" s="511">
        <v>556</v>
      </c>
      <c r="E1193" s="511">
        <v>462</v>
      </c>
      <c r="F1193" s="537">
        <v>0.878326996197719</v>
      </c>
      <c r="G1193" s="537">
        <v>0.830935251798561</v>
      </c>
    </row>
    <row r="1194" outlineLevel="2" spans="1:7">
      <c r="A1194" s="539">
        <v>2200501</v>
      </c>
      <c r="B1194" s="422" t="s">
        <v>196</v>
      </c>
      <c r="C1194" s="518">
        <v>0</v>
      </c>
      <c r="D1194" s="518">
        <v>30</v>
      </c>
      <c r="E1194" s="518">
        <v>26</v>
      </c>
      <c r="F1194" s="540">
        <v>0</v>
      </c>
      <c r="G1194" s="540">
        <v>0.866666666666667</v>
      </c>
    </row>
    <row r="1195" outlineLevel="2" spans="1:7">
      <c r="A1195" s="539">
        <v>2200502</v>
      </c>
      <c r="B1195" s="422" t="s">
        <v>197</v>
      </c>
      <c r="C1195" s="518">
        <v>0</v>
      </c>
      <c r="D1195" s="518">
        <v>0</v>
      </c>
      <c r="E1195" s="518">
        <v>0</v>
      </c>
      <c r="F1195" s="540">
        <v>0</v>
      </c>
      <c r="G1195" s="540">
        <v>0</v>
      </c>
    </row>
    <row r="1196" outlineLevel="2" spans="1:7">
      <c r="A1196" s="539">
        <v>2200503</v>
      </c>
      <c r="B1196" s="422" t="s">
        <v>198</v>
      </c>
      <c r="C1196" s="518">
        <v>0</v>
      </c>
      <c r="D1196" s="518">
        <v>0</v>
      </c>
      <c r="E1196" s="518">
        <v>0</v>
      </c>
      <c r="F1196" s="540">
        <v>0</v>
      </c>
      <c r="G1196" s="540">
        <v>0</v>
      </c>
    </row>
    <row r="1197" outlineLevel="2" spans="1:7">
      <c r="A1197" s="539">
        <v>2200504</v>
      </c>
      <c r="B1197" s="422" t="s">
        <v>1051</v>
      </c>
      <c r="C1197" s="518">
        <v>0</v>
      </c>
      <c r="D1197" s="518">
        <v>0</v>
      </c>
      <c r="E1197" s="518">
        <v>0</v>
      </c>
      <c r="F1197" s="540">
        <v>0</v>
      </c>
      <c r="G1197" s="540">
        <v>0</v>
      </c>
    </row>
    <row r="1198" outlineLevel="2" spans="1:7">
      <c r="A1198" s="539">
        <v>2200506</v>
      </c>
      <c r="B1198" s="422" t="s">
        <v>1052</v>
      </c>
      <c r="C1198" s="518">
        <v>0</v>
      </c>
      <c r="D1198" s="518">
        <v>0</v>
      </c>
      <c r="E1198" s="518">
        <v>0</v>
      </c>
      <c r="F1198" s="540">
        <v>0</v>
      </c>
      <c r="G1198" s="540">
        <v>0</v>
      </c>
    </row>
    <row r="1199" outlineLevel="2" spans="1:7">
      <c r="A1199" s="539">
        <v>2200507</v>
      </c>
      <c r="B1199" s="422" t="s">
        <v>1053</v>
      </c>
      <c r="C1199" s="518">
        <v>0</v>
      </c>
      <c r="D1199" s="518">
        <v>0</v>
      </c>
      <c r="E1199" s="518">
        <v>0</v>
      </c>
      <c r="F1199" s="540">
        <v>0</v>
      </c>
      <c r="G1199" s="540">
        <v>0</v>
      </c>
    </row>
    <row r="1200" outlineLevel="2" spans="1:7">
      <c r="A1200" s="539">
        <v>2200508</v>
      </c>
      <c r="B1200" s="422" t="s">
        <v>1054</v>
      </c>
      <c r="C1200" s="518">
        <v>0</v>
      </c>
      <c r="D1200" s="518">
        <v>0</v>
      </c>
      <c r="E1200" s="518">
        <v>12</v>
      </c>
      <c r="F1200" s="540">
        <v>0</v>
      </c>
      <c r="G1200" s="540">
        <v>0</v>
      </c>
    </row>
    <row r="1201" outlineLevel="2" spans="1:7">
      <c r="A1201" s="539">
        <v>2200509</v>
      </c>
      <c r="B1201" s="422" t="s">
        <v>1055</v>
      </c>
      <c r="C1201" s="518">
        <v>526</v>
      </c>
      <c r="D1201" s="518">
        <v>526</v>
      </c>
      <c r="E1201" s="518">
        <v>424</v>
      </c>
      <c r="F1201" s="540">
        <v>0.806083650190114</v>
      </c>
      <c r="G1201" s="540">
        <v>0.806083650190114</v>
      </c>
    </row>
    <row r="1202" outlineLevel="2" spans="1:7">
      <c r="A1202" s="539">
        <v>2200510</v>
      </c>
      <c r="B1202" s="422" t="s">
        <v>1056</v>
      </c>
      <c r="C1202" s="518">
        <v>0</v>
      </c>
      <c r="D1202" s="518">
        <v>0</v>
      </c>
      <c r="E1202" s="518">
        <v>0</v>
      </c>
      <c r="F1202" s="540">
        <v>0</v>
      </c>
      <c r="G1202" s="540">
        <v>0</v>
      </c>
    </row>
    <row r="1203" outlineLevel="2" spans="1:7">
      <c r="A1203" s="539">
        <v>2200511</v>
      </c>
      <c r="B1203" s="422" t="s">
        <v>1057</v>
      </c>
      <c r="C1203" s="518">
        <v>0</v>
      </c>
      <c r="D1203" s="518">
        <v>0</v>
      </c>
      <c r="E1203" s="518">
        <v>0</v>
      </c>
      <c r="F1203" s="540">
        <v>0</v>
      </c>
      <c r="G1203" s="540">
        <v>0</v>
      </c>
    </row>
    <row r="1204" outlineLevel="2" spans="1:7">
      <c r="A1204" s="539">
        <v>2200512</v>
      </c>
      <c r="B1204" s="422" t="s">
        <v>1058</v>
      </c>
      <c r="C1204" s="518">
        <v>0</v>
      </c>
      <c r="D1204" s="518">
        <v>0</v>
      </c>
      <c r="E1204" s="518">
        <v>0</v>
      </c>
      <c r="F1204" s="540">
        <v>0</v>
      </c>
      <c r="G1204" s="540">
        <v>0</v>
      </c>
    </row>
    <row r="1205" outlineLevel="2" spans="1:7">
      <c r="A1205" s="539">
        <v>2200513</v>
      </c>
      <c r="B1205" s="422" t="s">
        <v>1059</v>
      </c>
      <c r="C1205" s="518">
        <v>0</v>
      </c>
      <c r="D1205" s="518">
        <v>0</v>
      </c>
      <c r="E1205" s="518">
        <v>0</v>
      </c>
      <c r="F1205" s="540">
        <v>0</v>
      </c>
      <c r="G1205" s="540">
        <v>0</v>
      </c>
    </row>
    <row r="1206" outlineLevel="2" spans="1:7">
      <c r="A1206" s="539">
        <v>2200514</v>
      </c>
      <c r="B1206" s="422" t="s">
        <v>1060</v>
      </c>
      <c r="C1206" s="518">
        <v>0</v>
      </c>
      <c r="D1206" s="518">
        <v>0</v>
      </c>
      <c r="E1206" s="518">
        <v>0</v>
      </c>
      <c r="F1206" s="540">
        <v>0</v>
      </c>
      <c r="G1206" s="540">
        <v>0</v>
      </c>
    </row>
    <row r="1207" outlineLevel="2" spans="1:7">
      <c r="A1207" s="539">
        <v>2200599</v>
      </c>
      <c r="B1207" s="422" t="s">
        <v>1061</v>
      </c>
      <c r="C1207" s="518">
        <v>0</v>
      </c>
      <c r="D1207" s="518">
        <v>0</v>
      </c>
      <c r="E1207" s="518">
        <v>0</v>
      </c>
      <c r="F1207" s="540">
        <v>0</v>
      </c>
      <c r="G1207" s="540">
        <v>0</v>
      </c>
    </row>
    <row r="1208" ht="27" outlineLevel="1" spans="1:7">
      <c r="A1208" s="538">
        <v>22099</v>
      </c>
      <c r="B1208" s="513" t="s">
        <v>1062</v>
      </c>
      <c r="C1208" s="511">
        <v>0</v>
      </c>
      <c r="D1208" s="511">
        <v>0</v>
      </c>
      <c r="E1208" s="511">
        <v>0</v>
      </c>
      <c r="F1208" s="537">
        <v>0</v>
      </c>
      <c r="G1208" s="537">
        <v>0</v>
      </c>
    </row>
    <row r="1209" ht="27" outlineLevel="2" spans="1:7">
      <c r="A1209" s="539">
        <v>2209999</v>
      </c>
      <c r="B1209" s="422" t="s">
        <v>1062</v>
      </c>
      <c r="C1209" s="518">
        <v>0</v>
      </c>
      <c r="D1209" s="518">
        <v>0</v>
      </c>
      <c r="E1209" s="518">
        <v>0</v>
      </c>
      <c r="F1209" s="540">
        <v>0</v>
      </c>
      <c r="G1209" s="540">
        <v>0</v>
      </c>
    </row>
    <row r="1210" s="501" customFormat="1" spans="1:7">
      <c r="A1210" s="535">
        <v>221</v>
      </c>
      <c r="B1210" s="536" t="s">
        <v>1063</v>
      </c>
      <c r="C1210" s="511">
        <v>18102.519953</v>
      </c>
      <c r="D1210" s="511">
        <v>25695</v>
      </c>
      <c r="E1210" s="511">
        <v>17066.798559</v>
      </c>
      <c r="F1210" s="537">
        <v>0.942785789122781</v>
      </c>
      <c r="G1210" s="537">
        <v>0.664206988091068</v>
      </c>
    </row>
    <row r="1211" outlineLevel="1" spans="1:7">
      <c r="A1211" s="538">
        <v>22101</v>
      </c>
      <c r="B1211" s="513" t="s">
        <v>1064</v>
      </c>
      <c r="C1211" s="511">
        <v>6411</v>
      </c>
      <c r="D1211" s="511">
        <v>14005</v>
      </c>
      <c r="E1211" s="511">
        <v>5536</v>
      </c>
      <c r="F1211" s="537">
        <v>0.863515832163469</v>
      </c>
      <c r="G1211" s="537">
        <v>0.395287397358086</v>
      </c>
    </row>
    <row r="1212" outlineLevel="2" spans="1:7">
      <c r="A1212" s="539">
        <v>2210101</v>
      </c>
      <c r="B1212" s="422" t="s">
        <v>1065</v>
      </c>
      <c r="C1212" s="518">
        <v>0</v>
      </c>
      <c r="D1212" s="518">
        <v>0</v>
      </c>
      <c r="E1212" s="518">
        <v>0</v>
      </c>
      <c r="F1212" s="540">
        <v>0</v>
      </c>
      <c r="G1212" s="540">
        <v>0</v>
      </c>
    </row>
    <row r="1213" outlineLevel="2" spans="1:7">
      <c r="A1213" s="539">
        <v>2210102</v>
      </c>
      <c r="B1213" s="422" t="s">
        <v>1066</v>
      </c>
      <c r="C1213" s="518">
        <v>106</v>
      </c>
      <c r="D1213" s="518">
        <v>0</v>
      </c>
      <c r="E1213" s="518">
        <v>0</v>
      </c>
      <c r="F1213" s="540">
        <v>0</v>
      </c>
      <c r="G1213" s="540">
        <v>0</v>
      </c>
    </row>
    <row r="1214" outlineLevel="2" spans="1:7">
      <c r="A1214" s="539">
        <v>2210103</v>
      </c>
      <c r="B1214" s="422" t="s">
        <v>1067</v>
      </c>
      <c r="C1214" s="518">
        <v>0</v>
      </c>
      <c r="D1214" s="518">
        <v>3942</v>
      </c>
      <c r="E1214" s="518">
        <v>0</v>
      </c>
      <c r="F1214" s="540">
        <v>0</v>
      </c>
      <c r="G1214" s="540">
        <v>0</v>
      </c>
    </row>
    <row r="1215" ht="27" outlineLevel="2" spans="1:7">
      <c r="A1215" s="539">
        <v>2210104</v>
      </c>
      <c r="B1215" s="422" t="s">
        <v>1068</v>
      </c>
      <c r="C1215" s="518">
        <v>0</v>
      </c>
      <c r="D1215" s="518">
        <v>0</v>
      </c>
      <c r="E1215" s="518">
        <v>0</v>
      </c>
      <c r="F1215" s="540">
        <v>0</v>
      </c>
      <c r="G1215" s="540">
        <v>0</v>
      </c>
    </row>
    <row r="1216" outlineLevel="2" spans="1:7">
      <c r="A1216" s="539">
        <v>2210105</v>
      </c>
      <c r="B1216" s="422" t="s">
        <v>1069</v>
      </c>
      <c r="C1216" s="518">
        <v>54</v>
      </c>
      <c r="D1216" s="518">
        <v>181</v>
      </c>
      <c r="E1216" s="518">
        <v>89</v>
      </c>
      <c r="F1216" s="540">
        <v>1.64814814814815</v>
      </c>
      <c r="G1216" s="540">
        <v>0.49171270718232</v>
      </c>
    </row>
    <row r="1217" outlineLevel="2" spans="1:7">
      <c r="A1217" s="539">
        <v>2210106</v>
      </c>
      <c r="B1217" s="422" t="s">
        <v>1070</v>
      </c>
      <c r="C1217" s="518">
        <v>379</v>
      </c>
      <c r="D1217" s="518">
        <v>243</v>
      </c>
      <c r="E1217" s="518">
        <v>331</v>
      </c>
      <c r="F1217" s="540">
        <v>0.87335092348285</v>
      </c>
      <c r="G1217" s="540">
        <v>1.36213991769547</v>
      </c>
    </row>
    <row r="1218" outlineLevel="2" spans="1:7">
      <c r="A1218" s="539">
        <v>2210107</v>
      </c>
      <c r="B1218" s="422" t="s">
        <v>1071</v>
      </c>
      <c r="C1218" s="518">
        <v>0</v>
      </c>
      <c r="D1218" s="518">
        <v>19</v>
      </c>
      <c r="E1218" s="518">
        <v>0</v>
      </c>
      <c r="F1218" s="540">
        <v>0</v>
      </c>
      <c r="G1218" s="540">
        <v>0</v>
      </c>
    </row>
    <row r="1219" outlineLevel="2" spans="1:7">
      <c r="A1219" s="539">
        <v>2210108</v>
      </c>
      <c r="B1219" s="422" t="s">
        <v>1072</v>
      </c>
      <c r="C1219" s="518">
        <v>1690</v>
      </c>
      <c r="D1219" s="518">
        <v>1540</v>
      </c>
      <c r="E1219" s="518">
        <v>1104</v>
      </c>
      <c r="F1219" s="540">
        <v>0.653254437869823</v>
      </c>
      <c r="G1219" s="540">
        <v>0.716883116883117</v>
      </c>
    </row>
    <row r="1220" outlineLevel="2" spans="1:7">
      <c r="A1220" s="539">
        <v>2210109</v>
      </c>
      <c r="B1220" s="422" t="s">
        <v>1073</v>
      </c>
      <c r="C1220" s="518">
        <v>0</v>
      </c>
      <c r="D1220" s="518">
        <v>0</v>
      </c>
      <c r="E1220" s="518">
        <v>0</v>
      </c>
      <c r="F1220" s="540">
        <v>0</v>
      </c>
      <c r="G1220" s="540">
        <v>0</v>
      </c>
    </row>
    <row r="1221" outlineLevel="2" spans="1:7">
      <c r="A1221" s="539">
        <v>2210110</v>
      </c>
      <c r="B1221" s="422" t="s">
        <v>1074</v>
      </c>
      <c r="C1221" s="518">
        <v>818</v>
      </c>
      <c r="D1221" s="518">
        <v>2044</v>
      </c>
      <c r="E1221" s="518">
        <v>400</v>
      </c>
      <c r="F1221" s="540">
        <v>0.488997555012225</v>
      </c>
      <c r="G1221" s="540">
        <v>0.195694716242661</v>
      </c>
    </row>
    <row r="1222" outlineLevel="2" spans="1:7">
      <c r="A1222" s="539">
        <v>2210199</v>
      </c>
      <c r="B1222" s="422" t="s">
        <v>1075</v>
      </c>
      <c r="C1222" s="518">
        <v>3364</v>
      </c>
      <c r="D1222" s="518">
        <v>6036</v>
      </c>
      <c r="E1222" s="518">
        <v>3612</v>
      </c>
      <c r="F1222" s="540">
        <v>1.07372175980975</v>
      </c>
      <c r="G1222" s="540">
        <v>0.598409542743539</v>
      </c>
    </row>
    <row r="1223" outlineLevel="1" spans="1:7">
      <c r="A1223" s="538">
        <v>22102</v>
      </c>
      <c r="B1223" s="513" t="s">
        <v>1076</v>
      </c>
      <c r="C1223" s="511">
        <v>9814.240279</v>
      </c>
      <c r="D1223" s="511">
        <v>10343</v>
      </c>
      <c r="E1223" s="511">
        <v>10882.256649</v>
      </c>
      <c r="F1223" s="537">
        <v>1.10882313247265</v>
      </c>
      <c r="G1223" s="537">
        <v>1.05213735366915</v>
      </c>
    </row>
    <row r="1224" outlineLevel="2" spans="1:7">
      <c r="A1224" s="539">
        <v>2210201</v>
      </c>
      <c r="B1224" s="422" t="s">
        <v>1077</v>
      </c>
      <c r="C1224" s="518">
        <v>9814.240279</v>
      </c>
      <c r="D1224" s="518">
        <v>10343</v>
      </c>
      <c r="E1224" s="518">
        <v>10882.256649</v>
      </c>
      <c r="F1224" s="540">
        <v>1.10882313247265</v>
      </c>
      <c r="G1224" s="540">
        <v>1.05213735366915</v>
      </c>
    </row>
    <row r="1225" outlineLevel="2" spans="1:7">
      <c r="A1225" s="539">
        <v>2210202</v>
      </c>
      <c r="B1225" s="422" t="s">
        <v>1078</v>
      </c>
      <c r="C1225" s="518">
        <v>0</v>
      </c>
      <c r="D1225" s="518">
        <v>0</v>
      </c>
      <c r="E1225" s="518">
        <v>0</v>
      </c>
      <c r="F1225" s="540">
        <v>0</v>
      </c>
      <c r="G1225" s="540">
        <v>0</v>
      </c>
    </row>
    <row r="1226" outlineLevel="2" spans="1:7">
      <c r="A1226" s="539">
        <v>2210203</v>
      </c>
      <c r="B1226" s="422" t="s">
        <v>1079</v>
      </c>
      <c r="C1226" s="518">
        <v>0</v>
      </c>
      <c r="D1226" s="518">
        <v>0</v>
      </c>
      <c r="E1226" s="518">
        <v>0</v>
      </c>
      <c r="F1226" s="540">
        <v>0</v>
      </c>
      <c r="G1226" s="540">
        <v>0</v>
      </c>
    </row>
    <row r="1227" outlineLevel="1" spans="1:7">
      <c r="A1227" s="538">
        <v>22103</v>
      </c>
      <c r="B1227" s="513" t="s">
        <v>1080</v>
      </c>
      <c r="C1227" s="511">
        <v>1877.279674</v>
      </c>
      <c r="D1227" s="511">
        <v>1347</v>
      </c>
      <c r="E1227" s="511">
        <v>648.54191</v>
      </c>
      <c r="F1227" s="537">
        <v>0.345468988442262</v>
      </c>
      <c r="G1227" s="537">
        <v>0.481471351150705</v>
      </c>
    </row>
    <row r="1228" ht="27" outlineLevel="2" spans="1:7">
      <c r="A1228" s="539">
        <v>2210301</v>
      </c>
      <c r="B1228" s="422" t="s">
        <v>1081</v>
      </c>
      <c r="C1228" s="518">
        <v>0</v>
      </c>
      <c r="D1228" s="518">
        <v>0</v>
      </c>
      <c r="E1228" s="518">
        <v>0</v>
      </c>
      <c r="F1228" s="540">
        <v>0</v>
      </c>
      <c r="G1228" s="540">
        <v>0</v>
      </c>
    </row>
    <row r="1229" outlineLevel="2" spans="1:7">
      <c r="A1229" s="539">
        <v>2210302</v>
      </c>
      <c r="B1229" s="422" t="s">
        <v>1082</v>
      </c>
      <c r="C1229" s="518">
        <v>1877.279674</v>
      </c>
      <c r="D1229" s="518">
        <v>1347</v>
      </c>
      <c r="E1229" s="518">
        <v>643.54191</v>
      </c>
      <c r="F1229" s="540">
        <v>0.34280556004145</v>
      </c>
      <c r="G1229" s="540">
        <v>0.477759398663697</v>
      </c>
    </row>
    <row r="1230" outlineLevel="2" spans="1:7">
      <c r="A1230" s="539">
        <v>2210399</v>
      </c>
      <c r="B1230" s="422" t="s">
        <v>1083</v>
      </c>
      <c r="C1230" s="518">
        <v>0</v>
      </c>
      <c r="D1230" s="518">
        <v>0</v>
      </c>
      <c r="E1230" s="518">
        <v>5</v>
      </c>
      <c r="F1230" s="540">
        <v>0</v>
      </c>
      <c r="G1230" s="540">
        <v>0</v>
      </c>
    </row>
    <row r="1231" s="501" customFormat="1" spans="1:7">
      <c r="A1231" s="535">
        <v>222</v>
      </c>
      <c r="B1231" s="536" t="s">
        <v>1084</v>
      </c>
      <c r="C1231" s="511">
        <v>6285.9</v>
      </c>
      <c r="D1231" s="511">
        <v>1722</v>
      </c>
      <c r="E1231" s="511">
        <v>2595.657134</v>
      </c>
      <c r="F1231" s="537">
        <v>0.412933252835712</v>
      </c>
      <c r="G1231" s="537">
        <v>1.50735025203252</v>
      </c>
    </row>
    <row r="1232" outlineLevel="1" spans="1:7">
      <c r="A1232" s="538">
        <v>22201</v>
      </c>
      <c r="B1232" s="513" t="s">
        <v>1085</v>
      </c>
      <c r="C1232" s="511">
        <v>6285.9</v>
      </c>
      <c r="D1232" s="511">
        <v>1722</v>
      </c>
      <c r="E1232" s="511">
        <v>2595.657134</v>
      </c>
      <c r="F1232" s="537">
        <v>0.412933252835712</v>
      </c>
      <c r="G1232" s="537">
        <v>1.50735025203252</v>
      </c>
    </row>
    <row r="1233" outlineLevel="2" spans="1:7">
      <c r="A1233" s="539">
        <v>2220101</v>
      </c>
      <c r="B1233" s="422" t="s">
        <v>196</v>
      </c>
      <c r="C1233" s="518">
        <v>0</v>
      </c>
      <c r="D1233" s="518">
        <v>6</v>
      </c>
      <c r="E1233" s="518">
        <v>7.270489</v>
      </c>
      <c r="F1233" s="540">
        <v>0</v>
      </c>
      <c r="G1233" s="540">
        <v>1.21174816666667</v>
      </c>
    </row>
    <row r="1234" outlineLevel="2" spans="1:7">
      <c r="A1234" s="539">
        <v>2220102</v>
      </c>
      <c r="B1234" s="422" t="s">
        <v>197</v>
      </c>
      <c r="C1234" s="518">
        <v>56</v>
      </c>
      <c r="D1234" s="518">
        <v>0</v>
      </c>
      <c r="E1234" s="518">
        <v>10</v>
      </c>
      <c r="F1234" s="540">
        <v>0.178571428571429</v>
      </c>
      <c r="G1234" s="540">
        <v>0</v>
      </c>
    </row>
    <row r="1235" outlineLevel="2" spans="1:7">
      <c r="A1235" s="539">
        <v>2220103</v>
      </c>
      <c r="B1235" s="422" t="s">
        <v>198</v>
      </c>
      <c r="C1235" s="518">
        <v>0</v>
      </c>
      <c r="D1235" s="518">
        <v>0</v>
      </c>
      <c r="E1235" s="518">
        <v>0</v>
      </c>
      <c r="F1235" s="540">
        <v>0</v>
      </c>
      <c r="G1235" s="540">
        <v>0</v>
      </c>
    </row>
    <row r="1236" outlineLevel="2" spans="1:7">
      <c r="A1236" s="539">
        <v>2220104</v>
      </c>
      <c r="B1236" s="422" t="s">
        <v>1086</v>
      </c>
      <c r="C1236" s="518">
        <v>0</v>
      </c>
      <c r="D1236" s="518">
        <v>0</v>
      </c>
      <c r="E1236" s="518">
        <v>0</v>
      </c>
      <c r="F1236" s="540">
        <v>0</v>
      </c>
      <c r="G1236" s="540">
        <v>0</v>
      </c>
    </row>
    <row r="1237" outlineLevel="2" spans="1:7">
      <c r="A1237" s="539">
        <v>2220105</v>
      </c>
      <c r="B1237" s="422" t="s">
        <v>1087</v>
      </c>
      <c r="C1237" s="518">
        <v>4.16</v>
      </c>
      <c r="D1237" s="518">
        <v>5</v>
      </c>
      <c r="E1237" s="518">
        <v>0</v>
      </c>
      <c r="F1237" s="540">
        <v>0</v>
      </c>
      <c r="G1237" s="540">
        <v>0</v>
      </c>
    </row>
    <row r="1238" outlineLevel="2" spans="1:7">
      <c r="A1238" s="539">
        <v>2220106</v>
      </c>
      <c r="B1238" s="422" t="s">
        <v>1088</v>
      </c>
      <c r="C1238" s="518">
        <v>0</v>
      </c>
      <c r="D1238" s="518">
        <v>0</v>
      </c>
      <c r="E1238" s="518">
        <v>0</v>
      </c>
      <c r="F1238" s="540">
        <v>0</v>
      </c>
      <c r="G1238" s="540">
        <v>0</v>
      </c>
    </row>
    <row r="1239" outlineLevel="2" spans="1:7">
      <c r="A1239" s="539">
        <v>2220107</v>
      </c>
      <c r="B1239" s="422" t="s">
        <v>1089</v>
      </c>
      <c r="C1239" s="518">
        <v>0</v>
      </c>
      <c r="D1239" s="518">
        <v>0</v>
      </c>
      <c r="E1239" s="518">
        <v>10</v>
      </c>
      <c r="F1239" s="540">
        <v>0</v>
      </c>
      <c r="G1239" s="540">
        <v>0</v>
      </c>
    </row>
    <row r="1240" outlineLevel="2" spans="1:7">
      <c r="A1240" s="539">
        <v>2220112</v>
      </c>
      <c r="B1240" s="422" t="s">
        <v>1090</v>
      </c>
      <c r="C1240" s="518">
        <v>202.06</v>
      </c>
      <c r="D1240" s="518">
        <v>80</v>
      </c>
      <c r="E1240" s="518">
        <v>650</v>
      </c>
      <c r="F1240" s="540">
        <v>3.21686627734336</v>
      </c>
      <c r="G1240" s="540">
        <v>8.125</v>
      </c>
    </row>
    <row r="1241" outlineLevel="2" spans="1:7">
      <c r="A1241" s="539">
        <v>2220113</v>
      </c>
      <c r="B1241" s="422" t="s">
        <v>1091</v>
      </c>
      <c r="C1241" s="518">
        <v>0</v>
      </c>
      <c r="D1241" s="518">
        <v>0</v>
      </c>
      <c r="E1241" s="518">
        <v>0</v>
      </c>
      <c r="F1241" s="540">
        <v>0</v>
      </c>
      <c r="G1241" s="540">
        <v>0</v>
      </c>
    </row>
    <row r="1242" outlineLevel="2" spans="1:7">
      <c r="A1242" s="539">
        <v>2220114</v>
      </c>
      <c r="B1242" s="422" t="s">
        <v>1092</v>
      </c>
      <c r="C1242" s="518">
        <v>0</v>
      </c>
      <c r="D1242" s="518">
        <v>0</v>
      </c>
      <c r="E1242" s="518">
        <v>0</v>
      </c>
      <c r="F1242" s="540">
        <v>0</v>
      </c>
      <c r="G1242" s="540">
        <v>0</v>
      </c>
    </row>
    <row r="1243" outlineLevel="2" spans="1:7">
      <c r="A1243" s="539">
        <v>2220115</v>
      </c>
      <c r="B1243" s="422" t="s">
        <v>1093</v>
      </c>
      <c r="C1243" s="518">
        <v>1348</v>
      </c>
      <c r="D1243" s="518">
        <v>0</v>
      </c>
      <c r="E1243" s="518">
        <v>1408</v>
      </c>
      <c r="F1243" s="540">
        <v>1.04451038575668</v>
      </c>
      <c r="G1243" s="540">
        <v>0</v>
      </c>
    </row>
    <row r="1244" outlineLevel="2" spans="1:7">
      <c r="A1244" s="539">
        <v>2220118</v>
      </c>
      <c r="B1244" s="422" t="s">
        <v>1094</v>
      </c>
      <c r="C1244" s="518">
        <v>0</v>
      </c>
      <c r="D1244" s="518">
        <v>0</v>
      </c>
      <c r="E1244" s="518">
        <v>0</v>
      </c>
      <c r="F1244" s="540">
        <v>0</v>
      </c>
      <c r="G1244" s="540">
        <v>0</v>
      </c>
    </row>
    <row r="1245" outlineLevel="2" spans="1:7">
      <c r="A1245" s="539">
        <v>2220119</v>
      </c>
      <c r="B1245" s="422" t="s">
        <v>1095</v>
      </c>
      <c r="C1245" s="518">
        <v>0</v>
      </c>
      <c r="D1245" s="518">
        <v>0</v>
      </c>
      <c r="E1245" s="518">
        <v>0</v>
      </c>
      <c r="F1245" s="540">
        <v>0</v>
      </c>
      <c r="G1245" s="540">
        <v>0</v>
      </c>
    </row>
    <row r="1246" outlineLevel="2" spans="1:7">
      <c r="A1246" s="539">
        <v>2220120</v>
      </c>
      <c r="B1246" s="422" t="s">
        <v>1096</v>
      </c>
      <c r="C1246" s="518">
        <v>0</v>
      </c>
      <c r="D1246" s="518">
        <v>0</v>
      </c>
      <c r="E1246" s="518">
        <v>0</v>
      </c>
      <c r="F1246" s="540">
        <v>0</v>
      </c>
      <c r="G1246" s="540">
        <v>0</v>
      </c>
    </row>
    <row r="1247" outlineLevel="2" spans="1:7">
      <c r="A1247" s="539">
        <v>2220121</v>
      </c>
      <c r="B1247" s="422" t="s">
        <v>1097</v>
      </c>
      <c r="C1247" s="518">
        <v>0</v>
      </c>
      <c r="D1247" s="518">
        <v>0</v>
      </c>
      <c r="E1247" s="518">
        <v>0</v>
      </c>
      <c r="F1247" s="540">
        <v>0</v>
      </c>
      <c r="G1247" s="540">
        <v>0</v>
      </c>
    </row>
    <row r="1248" outlineLevel="2" spans="1:7">
      <c r="A1248" s="539">
        <v>2220150</v>
      </c>
      <c r="B1248" s="422" t="s">
        <v>205</v>
      </c>
      <c r="C1248" s="518">
        <v>38.68</v>
      </c>
      <c r="D1248" s="518">
        <v>39</v>
      </c>
      <c r="E1248" s="518">
        <v>22.386645</v>
      </c>
      <c r="F1248" s="540">
        <v>0.578765382626681</v>
      </c>
      <c r="G1248" s="540">
        <v>0.574016538461539</v>
      </c>
    </row>
    <row r="1249" outlineLevel="2" spans="1:7">
      <c r="A1249" s="539">
        <v>2220199</v>
      </c>
      <c r="B1249" s="422" t="s">
        <v>1098</v>
      </c>
      <c r="C1249" s="518">
        <v>4637</v>
      </c>
      <c r="D1249" s="518">
        <v>1592</v>
      </c>
      <c r="E1249" s="518">
        <v>488</v>
      </c>
      <c r="F1249" s="540">
        <v>0.10524045719215</v>
      </c>
      <c r="G1249" s="540">
        <v>0.306532663316583</v>
      </c>
    </row>
    <row r="1250" outlineLevel="1" spans="1:7">
      <c r="A1250" s="538">
        <v>22203</v>
      </c>
      <c r="B1250" s="513" t="s">
        <v>1099</v>
      </c>
      <c r="C1250" s="511">
        <v>0</v>
      </c>
      <c r="D1250" s="511">
        <v>0</v>
      </c>
      <c r="E1250" s="511">
        <v>0</v>
      </c>
      <c r="F1250" s="537">
        <v>0</v>
      </c>
      <c r="G1250" s="537">
        <v>0</v>
      </c>
    </row>
    <row r="1251" outlineLevel="2" spans="1:7">
      <c r="A1251" s="539">
        <v>2220301</v>
      </c>
      <c r="B1251" s="422" t="s">
        <v>1100</v>
      </c>
      <c r="C1251" s="518">
        <v>0</v>
      </c>
      <c r="D1251" s="518">
        <v>0</v>
      </c>
      <c r="E1251" s="518">
        <v>0</v>
      </c>
      <c r="F1251" s="540">
        <v>0</v>
      </c>
      <c r="G1251" s="540">
        <v>0</v>
      </c>
    </row>
    <row r="1252" outlineLevel="2" spans="1:7">
      <c r="A1252" s="539">
        <v>2220303</v>
      </c>
      <c r="B1252" s="422" t="s">
        <v>1101</v>
      </c>
      <c r="C1252" s="518">
        <v>0</v>
      </c>
      <c r="D1252" s="518">
        <v>0</v>
      </c>
      <c r="E1252" s="518">
        <v>0</v>
      </c>
      <c r="F1252" s="540">
        <v>0</v>
      </c>
      <c r="G1252" s="540">
        <v>0</v>
      </c>
    </row>
    <row r="1253" outlineLevel="2" spans="1:7">
      <c r="A1253" s="539">
        <v>2220304</v>
      </c>
      <c r="B1253" s="422" t="s">
        <v>1102</v>
      </c>
      <c r="C1253" s="518">
        <v>0</v>
      </c>
      <c r="D1253" s="518">
        <v>0</v>
      </c>
      <c r="E1253" s="518">
        <v>0</v>
      </c>
      <c r="F1253" s="540">
        <v>0</v>
      </c>
      <c r="G1253" s="540">
        <v>0</v>
      </c>
    </row>
    <row r="1254" outlineLevel="2" spans="1:7">
      <c r="A1254" s="539">
        <v>2220305</v>
      </c>
      <c r="B1254" s="422" t="s">
        <v>1103</v>
      </c>
      <c r="C1254" s="518">
        <v>0</v>
      </c>
      <c r="D1254" s="518">
        <v>0</v>
      </c>
      <c r="E1254" s="518">
        <v>0</v>
      </c>
      <c r="F1254" s="540">
        <v>0</v>
      </c>
      <c r="G1254" s="540">
        <v>0</v>
      </c>
    </row>
    <row r="1255" outlineLevel="2" spans="1:7">
      <c r="A1255" s="539">
        <v>2220306</v>
      </c>
      <c r="B1255" s="422" t="s">
        <v>1104</v>
      </c>
      <c r="C1255" s="518">
        <v>0</v>
      </c>
      <c r="D1255" s="518">
        <v>0</v>
      </c>
      <c r="E1255" s="518">
        <v>0</v>
      </c>
      <c r="F1255" s="540">
        <v>0</v>
      </c>
      <c r="G1255" s="540">
        <v>0</v>
      </c>
    </row>
    <row r="1256" outlineLevel="2" spans="1:7">
      <c r="A1256" s="539">
        <v>2220399</v>
      </c>
      <c r="B1256" s="422" t="s">
        <v>1105</v>
      </c>
      <c r="C1256" s="518">
        <v>0</v>
      </c>
      <c r="D1256" s="518">
        <v>0</v>
      </c>
      <c r="E1256" s="518">
        <v>0</v>
      </c>
      <c r="F1256" s="540">
        <v>0</v>
      </c>
      <c r="G1256" s="540">
        <v>0</v>
      </c>
    </row>
    <row r="1257" outlineLevel="1" spans="1:7">
      <c r="A1257" s="538">
        <v>22204</v>
      </c>
      <c r="B1257" s="513" t="s">
        <v>1106</v>
      </c>
      <c r="C1257" s="511">
        <v>0</v>
      </c>
      <c r="D1257" s="511">
        <v>0</v>
      </c>
      <c r="E1257" s="511">
        <v>0</v>
      </c>
      <c r="F1257" s="537">
        <v>0</v>
      </c>
      <c r="G1257" s="537">
        <v>0</v>
      </c>
    </row>
    <row r="1258" outlineLevel="2" spans="1:7">
      <c r="A1258" s="539">
        <v>2220401</v>
      </c>
      <c r="B1258" s="422" t="s">
        <v>1107</v>
      </c>
      <c r="C1258" s="518">
        <v>0</v>
      </c>
      <c r="D1258" s="518">
        <v>0</v>
      </c>
      <c r="E1258" s="518">
        <v>0</v>
      </c>
      <c r="F1258" s="540">
        <v>0</v>
      </c>
      <c r="G1258" s="540">
        <v>0</v>
      </c>
    </row>
    <row r="1259" outlineLevel="2" spans="1:7">
      <c r="A1259" s="539">
        <v>2220402</v>
      </c>
      <c r="B1259" s="422" t="s">
        <v>1108</v>
      </c>
      <c r="C1259" s="518">
        <v>0</v>
      </c>
      <c r="D1259" s="518">
        <v>0</v>
      </c>
      <c r="E1259" s="518">
        <v>0</v>
      </c>
      <c r="F1259" s="540">
        <v>0</v>
      </c>
      <c r="G1259" s="540">
        <v>0</v>
      </c>
    </row>
    <row r="1260" outlineLevel="2" spans="1:7">
      <c r="A1260" s="539">
        <v>2220403</v>
      </c>
      <c r="B1260" s="422" t="s">
        <v>1109</v>
      </c>
      <c r="C1260" s="518">
        <v>0</v>
      </c>
      <c r="D1260" s="518">
        <v>0</v>
      </c>
      <c r="E1260" s="518">
        <v>0</v>
      </c>
      <c r="F1260" s="540">
        <v>0</v>
      </c>
      <c r="G1260" s="540">
        <v>0</v>
      </c>
    </row>
    <row r="1261" outlineLevel="2" spans="1:7">
      <c r="A1261" s="539">
        <v>2220404</v>
      </c>
      <c r="B1261" s="422" t="s">
        <v>1110</v>
      </c>
      <c r="C1261" s="518">
        <v>0</v>
      </c>
      <c r="D1261" s="518">
        <v>0</v>
      </c>
      <c r="E1261" s="518">
        <v>0</v>
      </c>
      <c r="F1261" s="540">
        <v>0</v>
      </c>
      <c r="G1261" s="540">
        <v>0</v>
      </c>
    </row>
    <row r="1262" outlineLevel="2" spans="1:7">
      <c r="A1262" s="539">
        <v>2220499</v>
      </c>
      <c r="B1262" s="422" t="s">
        <v>1111</v>
      </c>
      <c r="C1262" s="518">
        <v>0</v>
      </c>
      <c r="D1262" s="518">
        <v>0</v>
      </c>
      <c r="E1262" s="518">
        <v>0</v>
      </c>
      <c r="F1262" s="540">
        <v>0</v>
      </c>
      <c r="G1262" s="540">
        <v>0</v>
      </c>
    </row>
    <row r="1263" outlineLevel="1" spans="1:7">
      <c r="A1263" s="538">
        <v>22205</v>
      </c>
      <c r="B1263" s="513" t="s">
        <v>1112</v>
      </c>
      <c r="C1263" s="511">
        <v>0</v>
      </c>
      <c r="D1263" s="511">
        <v>0</v>
      </c>
      <c r="E1263" s="511">
        <v>0</v>
      </c>
      <c r="F1263" s="537">
        <v>0</v>
      </c>
      <c r="G1263" s="537">
        <v>0</v>
      </c>
    </row>
    <row r="1264" outlineLevel="2" spans="1:7">
      <c r="A1264" s="539">
        <v>2220501</v>
      </c>
      <c r="B1264" s="422" t="s">
        <v>1113</v>
      </c>
      <c r="C1264" s="518">
        <v>0</v>
      </c>
      <c r="D1264" s="518">
        <v>0</v>
      </c>
      <c r="E1264" s="518">
        <v>0</v>
      </c>
      <c r="F1264" s="540">
        <v>0</v>
      </c>
      <c r="G1264" s="540">
        <v>0</v>
      </c>
    </row>
    <row r="1265" outlineLevel="2" spans="1:7">
      <c r="A1265" s="539">
        <v>2220502</v>
      </c>
      <c r="B1265" s="422" t="s">
        <v>1114</v>
      </c>
      <c r="C1265" s="518">
        <v>0</v>
      </c>
      <c r="D1265" s="518">
        <v>0</v>
      </c>
      <c r="E1265" s="518">
        <v>0</v>
      </c>
      <c r="F1265" s="540">
        <v>0</v>
      </c>
      <c r="G1265" s="540">
        <v>0</v>
      </c>
    </row>
    <row r="1266" outlineLevel="2" spans="1:7">
      <c r="A1266" s="539">
        <v>2220503</v>
      </c>
      <c r="B1266" s="422" t="s">
        <v>1115</v>
      </c>
      <c r="C1266" s="518">
        <v>0</v>
      </c>
      <c r="D1266" s="518">
        <v>0</v>
      </c>
      <c r="E1266" s="518">
        <v>0</v>
      </c>
      <c r="F1266" s="540">
        <v>0</v>
      </c>
      <c r="G1266" s="540">
        <v>0</v>
      </c>
    </row>
    <row r="1267" outlineLevel="2" spans="1:7">
      <c r="A1267" s="539">
        <v>2220504</v>
      </c>
      <c r="B1267" s="422" t="s">
        <v>1116</v>
      </c>
      <c r="C1267" s="518">
        <v>0</v>
      </c>
      <c r="D1267" s="518">
        <v>0</v>
      </c>
      <c r="E1267" s="518">
        <v>0</v>
      </c>
      <c r="F1267" s="540">
        <v>0</v>
      </c>
      <c r="G1267" s="540">
        <v>0</v>
      </c>
    </row>
    <row r="1268" outlineLevel="2" spans="1:7">
      <c r="A1268" s="539">
        <v>2220505</v>
      </c>
      <c r="B1268" s="422" t="s">
        <v>1117</v>
      </c>
      <c r="C1268" s="518">
        <v>0</v>
      </c>
      <c r="D1268" s="518">
        <v>0</v>
      </c>
      <c r="E1268" s="518">
        <v>0</v>
      </c>
      <c r="F1268" s="540">
        <v>0</v>
      </c>
      <c r="G1268" s="540">
        <v>0</v>
      </c>
    </row>
    <row r="1269" outlineLevel="2" spans="1:7">
      <c r="A1269" s="539">
        <v>2220506</v>
      </c>
      <c r="B1269" s="422" t="s">
        <v>1118</v>
      </c>
      <c r="C1269" s="518">
        <v>0</v>
      </c>
      <c r="D1269" s="518">
        <v>0</v>
      </c>
      <c r="E1269" s="518">
        <v>0</v>
      </c>
      <c r="F1269" s="540">
        <v>0</v>
      </c>
      <c r="G1269" s="540">
        <v>0</v>
      </c>
    </row>
    <row r="1270" outlineLevel="2" spans="1:7">
      <c r="A1270" s="539">
        <v>2220507</v>
      </c>
      <c r="B1270" s="422" t="s">
        <v>1119</v>
      </c>
      <c r="C1270" s="518">
        <v>0</v>
      </c>
      <c r="D1270" s="518">
        <v>0</v>
      </c>
      <c r="E1270" s="518">
        <v>0</v>
      </c>
      <c r="F1270" s="540">
        <v>0</v>
      </c>
      <c r="G1270" s="540">
        <v>0</v>
      </c>
    </row>
    <row r="1271" outlineLevel="2" spans="1:7">
      <c r="A1271" s="539">
        <v>2220508</v>
      </c>
      <c r="B1271" s="422" t="s">
        <v>1120</v>
      </c>
      <c r="C1271" s="518">
        <v>0</v>
      </c>
      <c r="D1271" s="518">
        <v>0</v>
      </c>
      <c r="E1271" s="518">
        <v>0</v>
      </c>
      <c r="F1271" s="540">
        <v>0</v>
      </c>
      <c r="G1271" s="540">
        <v>0</v>
      </c>
    </row>
    <row r="1272" outlineLevel="2" spans="1:7">
      <c r="A1272" s="539">
        <v>2220509</v>
      </c>
      <c r="B1272" s="422" t="s">
        <v>1121</v>
      </c>
      <c r="C1272" s="518">
        <v>0</v>
      </c>
      <c r="D1272" s="518">
        <v>0</v>
      </c>
      <c r="E1272" s="518">
        <v>0</v>
      </c>
      <c r="F1272" s="540">
        <v>0</v>
      </c>
      <c r="G1272" s="540">
        <v>0</v>
      </c>
    </row>
    <row r="1273" outlineLevel="2" spans="1:7">
      <c r="A1273" s="539">
        <v>2220510</v>
      </c>
      <c r="B1273" s="422" t="s">
        <v>1122</v>
      </c>
      <c r="C1273" s="518">
        <v>0</v>
      </c>
      <c r="D1273" s="518">
        <v>0</v>
      </c>
      <c r="E1273" s="518">
        <v>0</v>
      </c>
      <c r="F1273" s="540">
        <v>0</v>
      </c>
      <c r="G1273" s="540">
        <v>0</v>
      </c>
    </row>
    <row r="1274" outlineLevel="2" spans="1:7">
      <c r="A1274" s="539">
        <v>2220511</v>
      </c>
      <c r="B1274" s="422" t="s">
        <v>1123</v>
      </c>
      <c r="C1274" s="518">
        <v>0</v>
      </c>
      <c r="D1274" s="518">
        <v>0</v>
      </c>
      <c r="E1274" s="518">
        <v>0</v>
      </c>
      <c r="F1274" s="540">
        <v>0</v>
      </c>
      <c r="G1274" s="540">
        <v>0</v>
      </c>
    </row>
    <row r="1275" outlineLevel="2" spans="1:7">
      <c r="A1275" s="539">
        <v>2220599</v>
      </c>
      <c r="B1275" s="422" t="s">
        <v>1124</v>
      </c>
      <c r="C1275" s="518">
        <v>0</v>
      </c>
      <c r="D1275" s="518">
        <v>0</v>
      </c>
      <c r="E1275" s="518">
        <v>0</v>
      </c>
      <c r="F1275" s="540">
        <v>0</v>
      </c>
      <c r="G1275" s="540">
        <v>0</v>
      </c>
    </row>
    <row r="1276" s="501" customFormat="1" spans="1:7">
      <c r="A1276" s="535">
        <v>224</v>
      </c>
      <c r="B1276" s="536" t="s">
        <v>1125</v>
      </c>
      <c r="C1276" s="511">
        <v>16817.282498</v>
      </c>
      <c r="D1276" s="511">
        <v>14984</v>
      </c>
      <c r="E1276" s="511">
        <v>17923.445177</v>
      </c>
      <c r="F1276" s="537">
        <v>1.06577535217902</v>
      </c>
      <c r="G1276" s="537">
        <v>1.19617226221303</v>
      </c>
    </row>
    <row r="1277" outlineLevel="1" spans="1:7">
      <c r="A1277" s="538">
        <v>22401</v>
      </c>
      <c r="B1277" s="513" t="s">
        <v>1126</v>
      </c>
      <c r="C1277" s="511">
        <v>5494.022664</v>
      </c>
      <c r="D1277" s="511">
        <v>3573</v>
      </c>
      <c r="E1277" s="511">
        <v>4819.724983</v>
      </c>
      <c r="F1277" s="537">
        <v>0.87726703688021</v>
      </c>
      <c r="G1277" s="537">
        <v>1.34892946627484</v>
      </c>
    </row>
    <row r="1278" outlineLevel="2" spans="1:7">
      <c r="A1278" s="539">
        <v>2240101</v>
      </c>
      <c r="B1278" s="422" t="s">
        <v>196</v>
      </c>
      <c r="C1278" s="518">
        <v>2116.388628</v>
      </c>
      <c r="D1278" s="518">
        <v>1647</v>
      </c>
      <c r="E1278" s="518">
        <v>1475.934983</v>
      </c>
      <c r="F1278" s="540">
        <v>0.697383724082267</v>
      </c>
      <c r="G1278" s="540">
        <v>0.896135387370978</v>
      </c>
    </row>
    <row r="1279" outlineLevel="2" spans="1:7">
      <c r="A1279" s="539">
        <v>2240102</v>
      </c>
      <c r="B1279" s="422" t="s">
        <v>197</v>
      </c>
      <c r="C1279" s="518">
        <v>371</v>
      </c>
      <c r="D1279" s="518">
        <v>324</v>
      </c>
      <c r="E1279" s="518">
        <v>247.76</v>
      </c>
      <c r="F1279" s="540">
        <v>0.667816711590296</v>
      </c>
      <c r="G1279" s="540">
        <v>0.764691358024691</v>
      </c>
    </row>
    <row r="1280" outlineLevel="2" spans="1:7">
      <c r="A1280" s="539">
        <v>2240103</v>
      </c>
      <c r="B1280" s="422" t="s">
        <v>198</v>
      </c>
      <c r="C1280" s="518">
        <v>0</v>
      </c>
      <c r="D1280" s="518">
        <v>0</v>
      </c>
      <c r="E1280" s="518">
        <v>0</v>
      </c>
      <c r="F1280" s="540">
        <v>0</v>
      </c>
      <c r="G1280" s="540">
        <v>0</v>
      </c>
    </row>
    <row r="1281" outlineLevel="2" spans="1:7">
      <c r="A1281" s="539">
        <v>2240104</v>
      </c>
      <c r="B1281" s="422" t="s">
        <v>1127</v>
      </c>
      <c r="C1281" s="518">
        <v>225</v>
      </c>
      <c r="D1281" s="518">
        <v>176</v>
      </c>
      <c r="E1281" s="518">
        <v>163</v>
      </c>
      <c r="F1281" s="540">
        <v>0.724444444444444</v>
      </c>
      <c r="G1281" s="540">
        <v>0.926136363636364</v>
      </c>
    </row>
    <row r="1282" outlineLevel="2" spans="1:7">
      <c r="A1282" s="539">
        <v>2240105</v>
      </c>
      <c r="B1282" s="422" t="s">
        <v>1128</v>
      </c>
      <c r="C1282" s="518">
        <v>0</v>
      </c>
      <c r="D1282" s="518">
        <v>0</v>
      </c>
      <c r="E1282" s="518">
        <v>0</v>
      </c>
      <c r="F1282" s="540">
        <v>0</v>
      </c>
      <c r="G1282" s="540">
        <v>0</v>
      </c>
    </row>
    <row r="1283" outlineLevel="2" spans="1:7">
      <c r="A1283" s="539">
        <v>2240106</v>
      </c>
      <c r="B1283" s="422" t="s">
        <v>1129</v>
      </c>
      <c r="C1283" s="518">
        <v>419.762404</v>
      </c>
      <c r="D1283" s="518">
        <v>386</v>
      </c>
      <c r="E1283" s="518">
        <v>332.1</v>
      </c>
      <c r="F1283" s="540">
        <v>0.791161849740121</v>
      </c>
      <c r="G1283" s="540">
        <v>0.860362694300518</v>
      </c>
    </row>
    <row r="1284" outlineLevel="2" spans="1:7">
      <c r="A1284" s="539">
        <v>2240108</v>
      </c>
      <c r="B1284" s="422" t="s">
        <v>1130</v>
      </c>
      <c r="C1284" s="518">
        <v>18</v>
      </c>
      <c r="D1284" s="518">
        <v>27</v>
      </c>
      <c r="E1284" s="518">
        <v>18</v>
      </c>
      <c r="F1284" s="540">
        <v>1</v>
      </c>
      <c r="G1284" s="540">
        <v>0.666666666666667</v>
      </c>
    </row>
    <row r="1285" outlineLevel="2" spans="1:7">
      <c r="A1285" s="539">
        <v>2240109</v>
      </c>
      <c r="B1285" s="422" t="s">
        <v>1131</v>
      </c>
      <c r="C1285" s="518">
        <v>250</v>
      </c>
      <c r="D1285" s="518">
        <v>291</v>
      </c>
      <c r="E1285" s="518">
        <v>957.93</v>
      </c>
      <c r="F1285" s="540">
        <v>3.83172</v>
      </c>
      <c r="G1285" s="540">
        <v>3.29185567010309</v>
      </c>
    </row>
    <row r="1286" outlineLevel="2" spans="1:7">
      <c r="A1286" s="539">
        <v>2240150</v>
      </c>
      <c r="B1286" s="422" t="s">
        <v>205</v>
      </c>
      <c r="C1286" s="518">
        <v>0</v>
      </c>
      <c r="D1286" s="518">
        <v>0</v>
      </c>
      <c r="E1286" s="518">
        <v>0</v>
      </c>
      <c r="F1286" s="540">
        <v>0</v>
      </c>
      <c r="G1286" s="540">
        <v>0</v>
      </c>
    </row>
    <row r="1287" outlineLevel="2" spans="1:7">
      <c r="A1287" s="539">
        <v>2240199</v>
      </c>
      <c r="B1287" s="422" t="s">
        <v>1132</v>
      </c>
      <c r="C1287" s="518">
        <v>2093.871632</v>
      </c>
      <c r="D1287" s="518">
        <v>722</v>
      </c>
      <c r="E1287" s="518">
        <v>1625</v>
      </c>
      <c r="F1287" s="540">
        <v>0.776074318580768</v>
      </c>
      <c r="G1287" s="540">
        <v>2.25069252077562</v>
      </c>
    </row>
    <row r="1288" outlineLevel="1" spans="1:7">
      <c r="A1288" s="538">
        <v>22402</v>
      </c>
      <c r="B1288" s="513" t="s">
        <v>1133</v>
      </c>
      <c r="C1288" s="511">
        <v>9390.470484</v>
      </c>
      <c r="D1288" s="511">
        <v>9773</v>
      </c>
      <c r="E1288" s="511">
        <v>9522.725394</v>
      </c>
      <c r="F1288" s="537">
        <v>1.01408394927872</v>
      </c>
      <c r="G1288" s="537">
        <v>0.974391220096184</v>
      </c>
    </row>
    <row r="1289" outlineLevel="2" spans="1:7">
      <c r="A1289" s="539">
        <v>2240201</v>
      </c>
      <c r="B1289" s="422" t="s">
        <v>196</v>
      </c>
      <c r="C1289" s="518">
        <v>1856.640484</v>
      </c>
      <c r="D1289" s="518">
        <v>1002</v>
      </c>
      <c r="E1289" s="518">
        <v>1837.260422</v>
      </c>
      <c r="F1289" s="540">
        <v>0.989561758365708</v>
      </c>
      <c r="G1289" s="540">
        <v>1.83359323552894</v>
      </c>
    </row>
    <row r="1290" outlineLevel="2" spans="1:7">
      <c r="A1290" s="539">
        <v>2240202</v>
      </c>
      <c r="B1290" s="422" t="s">
        <v>197</v>
      </c>
      <c r="C1290" s="518">
        <v>1738.93</v>
      </c>
      <c r="D1290" s="518">
        <v>1616</v>
      </c>
      <c r="E1290" s="518">
        <v>2545.7</v>
      </c>
      <c r="F1290" s="540">
        <v>1.46394621980183</v>
      </c>
      <c r="G1290" s="540">
        <v>1.57530940594059</v>
      </c>
    </row>
    <row r="1291" outlineLevel="2" spans="1:7">
      <c r="A1291" s="539">
        <v>2240203</v>
      </c>
      <c r="B1291" s="422" t="s">
        <v>198</v>
      </c>
      <c r="C1291" s="518">
        <v>0</v>
      </c>
      <c r="D1291" s="518">
        <v>0</v>
      </c>
      <c r="E1291" s="518">
        <v>0</v>
      </c>
      <c r="F1291" s="540">
        <v>0</v>
      </c>
      <c r="G1291" s="540">
        <v>0</v>
      </c>
    </row>
    <row r="1292" outlineLevel="2" spans="1:7">
      <c r="A1292" s="539">
        <v>2240204</v>
      </c>
      <c r="B1292" s="422" t="s">
        <v>1134</v>
      </c>
      <c r="C1292" s="518">
        <v>4002.9</v>
      </c>
      <c r="D1292" s="518">
        <v>6755</v>
      </c>
      <c r="E1292" s="518">
        <v>4677</v>
      </c>
      <c r="F1292" s="540">
        <v>1.16840290789178</v>
      </c>
      <c r="G1292" s="540">
        <v>0.692376017764619</v>
      </c>
    </row>
    <row r="1293" outlineLevel="2" spans="1:7">
      <c r="A1293" s="539">
        <v>2240250</v>
      </c>
      <c r="B1293" s="422" t="s">
        <v>205</v>
      </c>
      <c r="C1293" s="518">
        <v>0</v>
      </c>
      <c r="D1293" s="518">
        <v>0</v>
      </c>
      <c r="E1293" s="518">
        <v>62.764972</v>
      </c>
      <c r="F1293" s="540">
        <v>0</v>
      </c>
      <c r="G1293" s="540">
        <v>0</v>
      </c>
    </row>
    <row r="1294" outlineLevel="2" spans="1:7">
      <c r="A1294" s="539">
        <v>2240299</v>
      </c>
      <c r="B1294" s="422" t="s">
        <v>1135</v>
      </c>
      <c r="C1294" s="518">
        <v>1792</v>
      </c>
      <c r="D1294" s="518">
        <v>400</v>
      </c>
      <c r="E1294" s="518">
        <v>400</v>
      </c>
      <c r="F1294" s="540">
        <v>0.223214285714286</v>
      </c>
      <c r="G1294" s="540">
        <v>1</v>
      </c>
    </row>
    <row r="1295" outlineLevel="1" spans="1:7">
      <c r="A1295" s="538">
        <v>22404</v>
      </c>
      <c r="B1295" s="513" t="s">
        <v>1136</v>
      </c>
      <c r="C1295" s="511">
        <v>0</v>
      </c>
      <c r="D1295" s="511">
        <v>0</v>
      </c>
      <c r="E1295" s="511">
        <v>0</v>
      </c>
      <c r="F1295" s="537">
        <v>0</v>
      </c>
      <c r="G1295" s="537">
        <v>0</v>
      </c>
    </row>
    <row r="1296" outlineLevel="2" spans="1:7">
      <c r="A1296" s="539">
        <v>2240401</v>
      </c>
      <c r="B1296" s="422" t="s">
        <v>196</v>
      </c>
      <c r="C1296" s="518">
        <v>0</v>
      </c>
      <c r="D1296" s="518">
        <v>0</v>
      </c>
      <c r="E1296" s="518">
        <v>0</v>
      </c>
      <c r="F1296" s="540">
        <v>0</v>
      </c>
      <c r="G1296" s="540">
        <v>0</v>
      </c>
    </row>
    <row r="1297" outlineLevel="2" spans="1:7">
      <c r="A1297" s="539">
        <v>2240402</v>
      </c>
      <c r="B1297" s="422" t="s">
        <v>197</v>
      </c>
      <c r="C1297" s="518">
        <v>0</v>
      </c>
      <c r="D1297" s="518">
        <v>0</v>
      </c>
      <c r="E1297" s="518">
        <v>0</v>
      </c>
      <c r="F1297" s="540">
        <v>0</v>
      </c>
      <c r="G1297" s="540">
        <v>0</v>
      </c>
    </row>
    <row r="1298" outlineLevel="2" spans="1:7">
      <c r="A1298" s="539">
        <v>2240403</v>
      </c>
      <c r="B1298" s="422" t="s">
        <v>198</v>
      </c>
      <c r="C1298" s="518">
        <v>0</v>
      </c>
      <c r="D1298" s="518">
        <v>0</v>
      </c>
      <c r="E1298" s="518">
        <v>0</v>
      </c>
      <c r="F1298" s="540">
        <v>0</v>
      </c>
      <c r="G1298" s="540">
        <v>0</v>
      </c>
    </row>
    <row r="1299" outlineLevel="2" spans="1:7">
      <c r="A1299" s="539">
        <v>2240404</v>
      </c>
      <c r="B1299" s="422" t="s">
        <v>1137</v>
      </c>
      <c r="C1299" s="518">
        <v>0</v>
      </c>
      <c r="D1299" s="518">
        <v>0</v>
      </c>
      <c r="E1299" s="518">
        <v>0</v>
      </c>
      <c r="F1299" s="540">
        <v>0</v>
      </c>
      <c r="G1299" s="540">
        <v>0</v>
      </c>
    </row>
    <row r="1300" outlineLevel="2" spans="1:7">
      <c r="A1300" s="539">
        <v>2240405</v>
      </c>
      <c r="B1300" s="422" t="s">
        <v>1138</v>
      </c>
      <c r="C1300" s="518">
        <v>0</v>
      </c>
      <c r="D1300" s="518">
        <v>0</v>
      </c>
      <c r="E1300" s="518">
        <v>0</v>
      </c>
      <c r="F1300" s="540">
        <v>0</v>
      </c>
      <c r="G1300" s="540">
        <v>0</v>
      </c>
    </row>
    <row r="1301" outlineLevel="2" spans="1:7">
      <c r="A1301" s="539">
        <v>2240450</v>
      </c>
      <c r="B1301" s="422" t="s">
        <v>205</v>
      </c>
      <c r="C1301" s="518">
        <v>0</v>
      </c>
      <c r="D1301" s="518">
        <v>0</v>
      </c>
      <c r="E1301" s="518">
        <v>0</v>
      </c>
      <c r="F1301" s="540">
        <v>0</v>
      </c>
      <c r="G1301" s="540">
        <v>0</v>
      </c>
    </row>
    <row r="1302" outlineLevel="2" spans="1:7">
      <c r="A1302" s="539">
        <v>2240499</v>
      </c>
      <c r="B1302" s="422" t="s">
        <v>1139</v>
      </c>
      <c r="C1302" s="518">
        <v>0</v>
      </c>
      <c r="D1302" s="518">
        <v>0</v>
      </c>
      <c r="E1302" s="518">
        <v>0</v>
      </c>
      <c r="F1302" s="540">
        <v>0</v>
      </c>
      <c r="G1302" s="540">
        <v>0</v>
      </c>
    </row>
    <row r="1303" outlineLevel="1" spans="1:7">
      <c r="A1303" s="538">
        <v>22405</v>
      </c>
      <c r="B1303" s="513" t="s">
        <v>1140</v>
      </c>
      <c r="C1303" s="511">
        <v>208.394858</v>
      </c>
      <c r="D1303" s="511">
        <v>201</v>
      </c>
      <c r="E1303" s="511">
        <v>180.2648</v>
      </c>
      <c r="F1303" s="537">
        <v>0.865015584981468</v>
      </c>
      <c r="G1303" s="537">
        <v>0.896839800995025</v>
      </c>
    </row>
    <row r="1304" outlineLevel="2" spans="1:7">
      <c r="A1304" s="539">
        <v>2240501</v>
      </c>
      <c r="B1304" s="422" t="s">
        <v>196</v>
      </c>
      <c r="C1304" s="518">
        <v>0</v>
      </c>
      <c r="D1304" s="518">
        <v>0</v>
      </c>
      <c r="E1304" s="518">
        <v>0</v>
      </c>
      <c r="F1304" s="540">
        <v>0</v>
      </c>
      <c r="G1304" s="540">
        <v>0</v>
      </c>
    </row>
    <row r="1305" outlineLevel="2" spans="1:7">
      <c r="A1305" s="539">
        <v>2240502</v>
      </c>
      <c r="B1305" s="422" t="s">
        <v>197</v>
      </c>
      <c r="C1305" s="518">
        <v>0</v>
      </c>
      <c r="D1305" s="518">
        <v>0</v>
      </c>
      <c r="E1305" s="518">
        <v>0</v>
      </c>
      <c r="F1305" s="540">
        <v>0</v>
      </c>
      <c r="G1305" s="540">
        <v>0</v>
      </c>
    </row>
    <row r="1306" outlineLevel="2" spans="1:7">
      <c r="A1306" s="539">
        <v>2240503</v>
      </c>
      <c r="B1306" s="422" t="s">
        <v>198</v>
      </c>
      <c r="C1306" s="518">
        <v>0</v>
      </c>
      <c r="D1306" s="518">
        <v>0</v>
      </c>
      <c r="E1306" s="518">
        <v>0</v>
      </c>
      <c r="F1306" s="540">
        <v>0</v>
      </c>
      <c r="G1306" s="540">
        <v>0</v>
      </c>
    </row>
    <row r="1307" outlineLevel="2" spans="1:7">
      <c r="A1307" s="539">
        <v>2240504</v>
      </c>
      <c r="B1307" s="422" t="s">
        <v>1141</v>
      </c>
      <c r="C1307" s="518">
        <v>0</v>
      </c>
      <c r="D1307" s="518">
        <v>0</v>
      </c>
      <c r="E1307" s="518">
        <v>0</v>
      </c>
      <c r="F1307" s="540">
        <v>0</v>
      </c>
      <c r="G1307" s="540">
        <v>0</v>
      </c>
    </row>
    <row r="1308" outlineLevel="2" spans="1:7">
      <c r="A1308" s="539">
        <v>2240505</v>
      </c>
      <c r="B1308" s="422" t="s">
        <v>1142</v>
      </c>
      <c r="C1308" s="518">
        <v>0</v>
      </c>
      <c r="D1308" s="518">
        <v>0</v>
      </c>
      <c r="E1308" s="518">
        <v>0</v>
      </c>
      <c r="F1308" s="540">
        <v>0</v>
      </c>
      <c r="G1308" s="540">
        <v>0</v>
      </c>
    </row>
    <row r="1309" outlineLevel="2" spans="1:7">
      <c r="A1309" s="539">
        <v>2240506</v>
      </c>
      <c r="B1309" s="422" t="s">
        <v>1143</v>
      </c>
      <c r="C1309" s="518">
        <v>0</v>
      </c>
      <c r="D1309" s="518">
        <v>0</v>
      </c>
      <c r="E1309" s="518">
        <v>0</v>
      </c>
      <c r="F1309" s="540">
        <v>0</v>
      </c>
      <c r="G1309" s="540">
        <v>0</v>
      </c>
    </row>
    <row r="1310" outlineLevel="2" spans="1:7">
      <c r="A1310" s="539">
        <v>2240507</v>
      </c>
      <c r="B1310" s="422" t="s">
        <v>1144</v>
      </c>
      <c r="C1310" s="518">
        <v>0</v>
      </c>
      <c r="D1310" s="518">
        <v>0</v>
      </c>
      <c r="E1310" s="518">
        <v>0</v>
      </c>
      <c r="F1310" s="540">
        <v>0</v>
      </c>
      <c r="G1310" s="540">
        <v>0</v>
      </c>
    </row>
    <row r="1311" outlineLevel="2" spans="1:7">
      <c r="A1311" s="539">
        <v>2240508</v>
      </c>
      <c r="B1311" s="422" t="s">
        <v>1145</v>
      </c>
      <c r="C1311" s="518">
        <v>0</v>
      </c>
      <c r="D1311" s="518">
        <v>0</v>
      </c>
      <c r="E1311" s="518">
        <v>0</v>
      </c>
      <c r="F1311" s="540">
        <v>0</v>
      </c>
      <c r="G1311" s="540">
        <v>0</v>
      </c>
    </row>
    <row r="1312" outlineLevel="2" spans="1:7">
      <c r="A1312" s="539">
        <v>2240509</v>
      </c>
      <c r="B1312" s="422" t="s">
        <v>1146</v>
      </c>
      <c r="C1312" s="518">
        <v>0</v>
      </c>
      <c r="D1312" s="518">
        <v>0</v>
      </c>
      <c r="E1312" s="518">
        <v>0</v>
      </c>
      <c r="F1312" s="540">
        <v>0</v>
      </c>
      <c r="G1312" s="540">
        <v>0</v>
      </c>
    </row>
    <row r="1313" outlineLevel="2" spans="1:7">
      <c r="A1313" s="539">
        <v>2240510</v>
      </c>
      <c r="B1313" s="422" t="s">
        <v>1147</v>
      </c>
      <c r="C1313" s="518">
        <v>0</v>
      </c>
      <c r="D1313" s="518">
        <v>0</v>
      </c>
      <c r="E1313" s="518">
        <v>0</v>
      </c>
      <c r="F1313" s="540">
        <v>0</v>
      </c>
      <c r="G1313" s="540">
        <v>0</v>
      </c>
    </row>
    <row r="1314" outlineLevel="2" spans="1:7">
      <c r="A1314" s="539">
        <v>2240550</v>
      </c>
      <c r="B1314" s="422" t="s">
        <v>1148</v>
      </c>
      <c r="C1314" s="518">
        <v>10.929872</v>
      </c>
      <c r="D1314" s="518">
        <v>14</v>
      </c>
      <c r="E1314" s="518">
        <v>0</v>
      </c>
      <c r="F1314" s="540">
        <v>0</v>
      </c>
      <c r="G1314" s="540">
        <v>0</v>
      </c>
    </row>
    <row r="1315" outlineLevel="2" spans="1:7">
      <c r="A1315" s="539">
        <v>2240599</v>
      </c>
      <c r="B1315" s="422" t="s">
        <v>1149</v>
      </c>
      <c r="C1315" s="518">
        <v>197.464986</v>
      </c>
      <c r="D1315" s="518">
        <v>187</v>
      </c>
      <c r="E1315" s="518">
        <v>180.2648</v>
      </c>
      <c r="F1315" s="540">
        <v>0.912895008130707</v>
      </c>
      <c r="G1315" s="540">
        <v>0.963982887700535</v>
      </c>
    </row>
    <row r="1316" outlineLevel="1" spans="1:7">
      <c r="A1316" s="538">
        <v>22406</v>
      </c>
      <c r="B1316" s="513" t="s">
        <v>1150</v>
      </c>
      <c r="C1316" s="511">
        <v>1465.394492</v>
      </c>
      <c r="D1316" s="511">
        <v>1179</v>
      </c>
      <c r="E1316" s="511">
        <v>3031.73</v>
      </c>
      <c r="F1316" s="537">
        <v>2.06888316869694</v>
      </c>
      <c r="G1316" s="537">
        <v>2.57144189991518</v>
      </c>
    </row>
    <row r="1317" outlineLevel="2" spans="1:7">
      <c r="A1317" s="539">
        <v>2240601</v>
      </c>
      <c r="B1317" s="422" t="s">
        <v>1151</v>
      </c>
      <c r="C1317" s="518">
        <v>1265.394492</v>
      </c>
      <c r="D1317" s="518">
        <v>785</v>
      </c>
      <c r="E1317" s="518">
        <v>2870.73</v>
      </c>
      <c r="F1317" s="540">
        <v>2.26864429879311</v>
      </c>
      <c r="G1317" s="540">
        <v>3.65698089171974</v>
      </c>
    </row>
    <row r="1318" outlineLevel="2" spans="1:7">
      <c r="A1318" s="539">
        <v>2240602</v>
      </c>
      <c r="B1318" s="422" t="s">
        <v>1152</v>
      </c>
      <c r="C1318" s="518">
        <v>0</v>
      </c>
      <c r="D1318" s="518">
        <v>223</v>
      </c>
      <c r="E1318" s="518">
        <v>0</v>
      </c>
      <c r="F1318" s="540">
        <v>0</v>
      </c>
      <c r="G1318" s="540">
        <v>0</v>
      </c>
    </row>
    <row r="1319" outlineLevel="2" spans="1:7">
      <c r="A1319" s="539">
        <v>2240699</v>
      </c>
      <c r="B1319" s="422" t="s">
        <v>1153</v>
      </c>
      <c r="C1319" s="518">
        <v>200</v>
      </c>
      <c r="D1319" s="518">
        <v>171</v>
      </c>
      <c r="E1319" s="518">
        <v>161</v>
      </c>
      <c r="F1319" s="540">
        <v>0.805</v>
      </c>
      <c r="G1319" s="540">
        <v>0.941520467836257</v>
      </c>
    </row>
    <row r="1320" ht="27" outlineLevel="1" spans="1:7">
      <c r="A1320" s="538">
        <v>22407</v>
      </c>
      <c r="B1320" s="513" t="s">
        <v>1154</v>
      </c>
      <c r="C1320" s="511">
        <v>80</v>
      </c>
      <c r="D1320" s="511">
        <v>248</v>
      </c>
      <c r="E1320" s="511">
        <v>190</v>
      </c>
      <c r="F1320" s="537">
        <v>2.375</v>
      </c>
      <c r="G1320" s="537">
        <v>0.766129032258065</v>
      </c>
    </row>
    <row r="1321" outlineLevel="2" spans="1:7">
      <c r="A1321" s="539">
        <v>2240703</v>
      </c>
      <c r="B1321" s="422" t="s">
        <v>1155</v>
      </c>
      <c r="C1321" s="518">
        <v>60</v>
      </c>
      <c r="D1321" s="518">
        <v>248</v>
      </c>
      <c r="E1321" s="518">
        <v>90</v>
      </c>
      <c r="F1321" s="540">
        <v>1.5</v>
      </c>
      <c r="G1321" s="540">
        <v>0.362903225806452</v>
      </c>
    </row>
    <row r="1322" outlineLevel="2" spans="1:7">
      <c r="A1322" s="539">
        <v>2240704</v>
      </c>
      <c r="B1322" s="422" t="s">
        <v>1156</v>
      </c>
      <c r="C1322" s="518">
        <v>20</v>
      </c>
      <c r="D1322" s="518">
        <v>0</v>
      </c>
      <c r="E1322" s="518">
        <v>100</v>
      </c>
      <c r="F1322" s="540">
        <v>5</v>
      </c>
      <c r="G1322" s="540">
        <v>0</v>
      </c>
    </row>
    <row r="1323" ht="27" outlineLevel="2" spans="1:7">
      <c r="A1323" s="539">
        <v>2240799</v>
      </c>
      <c r="B1323" s="422" t="s">
        <v>1157</v>
      </c>
      <c r="C1323" s="518">
        <v>0</v>
      </c>
      <c r="D1323" s="518">
        <v>0</v>
      </c>
      <c r="E1323" s="518">
        <v>0</v>
      </c>
      <c r="F1323" s="540">
        <v>0</v>
      </c>
      <c r="G1323" s="540">
        <v>0</v>
      </c>
    </row>
    <row r="1324" ht="27" outlineLevel="1" spans="1:7">
      <c r="A1324" s="538">
        <v>22499</v>
      </c>
      <c r="B1324" s="513" t="s">
        <v>1158</v>
      </c>
      <c r="C1324" s="511">
        <v>179</v>
      </c>
      <c r="D1324" s="511">
        <v>10</v>
      </c>
      <c r="E1324" s="511">
        <v>179</v>
      </c>
      <c r="F1324" s="537">
        <v>1</v>
      </c>
      <c r="G1324" s="537">
        <v>17.9</v>
      </c>
    </row>
    <row r="1325" ht="27" outlineLevel="2" spans="1:7">
      <c r="A1325" s="539">
        <v>2249999</v>
      </c>
      <c r="B1325" s="422" t="s">
        <v>1158</v>
      </c>
      <c r="C1325" s="518">
        <v>179</v>
      </c>
      <c r="D1325" s="518">
        <v>10</v>
      </c>
      <c r="E1325" s="518">
        <v>179</v>
      </c>
      <c r="F1325" s="540">
        <v>1</v>
      </c>
      <c r="G1325" s="540">
        <v>17.9</v>
      </c>
    </row>
    <row r="1326" s="501" customFormat="1" spans="1:7">
      <c r="A1326" s="535">
        <v>227</v>
      </c>
      <c r="B1326" s="536" t="s">
        <v>1159</v>
      </c>
      <c r="C1326" s="511">
        <v>9963.5575</v>
      </c>
      <c r="D1326" s="511">
        <v>0</v>
      </c>
      <c r="E1326" s="511">
        <v>19700</v>
      </c>
      <c r="F1326" s="537">
        <v>1.97720543089153</v>
      </c>
      <c r="G1326" s="537">
        <v>0</v>
      </c>
    </row>
    <row r="1327" s="501" customFormat="1" spans="1:7">
      <c r="A1327" s="535">
        <v>229</v>
      </c>
      <c r="B1327" s="536" t="s">
        <v>349</v>
      </c>
      <c r="C1327" s="511">
        <v>8798.2</v>
      </c>
      <c r="D1327" s="511">
        <v>2158</v>
      </c>
      <c r="E1327" s="511">
        <v>36703.5</v>
      </c>
      <c r="F1327" s="537">
        <v>4.17170557614057</v>
      </c>
      <c r="G1327" s="537">
        <v>17.008109360519</v>
      </c>
    </row>
    <row r="1328" outlineLevel="1" spans="1:7">
      <c r="A1328" s="538">
        <v>22902</v>
      </c>
      <c r="B1328" s="513" t="s">
        <v>1160</v>
      </c>
      <c r="C1328" s="511">
        <v>0</v>
      </c>
      <c r="D1328" s="511">
        <v>0</v>
      </c>
      <c r="E1328" s="511">
        <v>34403.5</v>
      </c>
      <c r="F1328" s="537">
        <v>0</v>
      </c>
      <c r="G1328" s="537">
        <v>0</v>
      </c>
    </row>
    <row r="1329" outlineLevel="2" spans="1:7">
      <c r="A1329" s="539">
        <v>2290201</v>
      </c>
      <c r="B1329" s="422" t="s">
        <v>1160</v>
      </c>
      <c r="C1329" s="518">
        <v>0</v>
      </c>
      <c r="D1329" s="518">
        <v>0</v>
      </c>
      <c r="E1329" s="518">
        <v>34403.5</v>
      </c>
      <c r="F1329" s="540">
        <v>0</v>
      </c>
      <c r="G1329" s="540">
        <v>0</v>
      </c>
    </row>
    <row r="1330" outlineLevel="1" spans="1:7">
      <c r="A1330" s="538">
        <v>22999</v>
      </c>
      <c r="B1330" s="513" t="s">
        <v>349</v>
      </c>
      <c r="C1330" s="511">
        <v>8798.2</v>
      </c>
      <c r="D1330" s="511">
        <v>2158</v>
      </c>
      <c r="E1330" s="511">
        <v>2300</v>
      </c>
      <c r="F1330" s="537">
        <v>0.261417108044827</v>
      </c>
      <c r="G1330" s="537">
        <v>1.06580166821131</v>
      </c>
    </row>
    <row r="1331" outlineLevel="2" spans="1:7">
      <c r="A1331" s="539">
        <v>2299999</v>
      </c>
      <c r="B1331" s="422" t="s">
        <v>349</v>
      </c>
      <c r="C1331" s="518">
        <v>8798.2</v>
      </c>
      <c r="D1331" s="518">
        <v>2158</v>
      </c>
      <c r="E1331" s="518">
        <v>2300</v>
      </c>
      <c r="F1331" s="540">
        <v>0.261417108044827</v>
      </c>
      <c r="G1331" s="540">
        <v>1.06580166821131</v>
      </c>
    </row>
    <row r="1332" s="501" customFormat="1" spans="1:7">
      <c r="A1332" s="535">
        <v>232</v>
      </c>
      <c r="B1332" s="536" t="s">
        <v>1161</v>
      </c>
      <c r="C1332" s="511">
        <v>29712</v>
      </c>
      <c r="D1332" s="511">
        <v>27739</v>
      </c>
      <c r="E1332" s="511">
        <v>31543.5237</v>
      </c>
      <c r="F1332" s="537">
        <v>1.0616425585622</v>
      </c>
      <c r="G1332" s="537">
        <v>1.1371543206316</v>
      </c>
    </row>
    <row r="1333" outlineLevel="1" spans="1:7">
      <c r="A1333" s="538">
        <v>23201</v>
      </c>
      <c r="B1333" s="513" t="s">
        <v>1162</v>
      </c>
      <c r="C1333" s="511">
        <v>0</v>
      </c>
      <c r="D1333" s="511">
        <v>0</v>
      </c>
      <c r="E1333" s="511">
        <v>0</v>
      </c>
      <c r="F1333" s="537">
        <v>0</v>
      </c>
      <c r="G1333" s="537">
        <v>0</v>
      </c>
    </row>
    <row r="1334" ht="30" customHeight="1" outlineLevel="2" spans="1:7">
      <c r="A1334" s="539">
        <v>2320101</v>
      </c>
      <c r="B1334" s="422" t="s">
        <v>1162</v>
      </c>
      <c r="C1334" s="518">
        <v>0</v>
      </c>
      <c r="D1334" s="518">
        <v>0</v>
      </c>
      <c r="E1334" s="518">
        <v>0</v>
      </c>
      <c r="F1334" s="540">
        <v>0</v>
      </c>
      <c r="G1334" s="540">
        <v>0</v>
      </c>
    </row>
    <row r="1335" outlineLevel="1" spans="1:7">
      <c r="A1335" s="538">
        <v>23202</v>
      </c>
      <c r="B1335" s="513" t="s">
        <v>1163</v>
      </c>
      <c r="C1335" s="511">
        <v>0</v>
      </c>
      <c r="D1335" s="511">
        <v>0</v>
      </c>
      <c r="E1335" s="511">
        <v>0</v>
      </c>
      <c r="F1335" s="537">
        <v>0</v>
      </c>
      <c r="G1335" s="537">
        <v>0</v>
      </c>
    </row>
    <row r="1336" ht="27" outlineLevel="2" spans="1:7">
      <c r="A1336" s="539">
        <v>2320201</v>
      </c>
      <c r="B1336" s="422" t="s">
        <v>1164</v>
      </c>
      <c r="C1336" s="518">
        <v>0</v>
      </c>
      <c r="D1336" s="518">
        <v>0</v>
      </c>
      <c r="E1336" s="518">
        <v>0</v>
      </c>
      <c r="F1336" s="540">
        <v>0</v>
      </c>
      <c r="G1336" s="540">
        <v>0</v>
      </c>
    </row>
    <row r="1337" ht="27" outlineLevel="2" spans="1:7">
      <c r="A1337" s="539">
        <v>2320202</v>
      </c>
      <c r="B1337" s="422" t="s">
        <v>1165</v>
      </c>
      <c r="C1337" s="518">
        <v>0</v>
      </c>
      <c r="D1337" s="518">
        <v>0</v>
      </c>
      <c r="E1337" s="518">
        <v>0</v>
      </c>
      <c r="F1337" s="540">
        <v>0</v>
      </c>
      <c r="G1337" s="540">
        <v>0</v>
      </c>
    </row>
    <row r="1338" ht="27" outlineLevel="2" spans="1:7">
      <c r="A1338" s="539">
        <v>2320203</v>
      </c>
      <c r="B1338" s="422" t="s">
        <v>1166</v>
      </c>
      <c r="C1338" s="518">
        <v>0</v>
      </c>
      <c r="D1338" s="518">
        <v>0</v>
      </c>
      <c r="E1338" s="518">
        <v>0</v>
      </c>
      <c r="F1338" s="540">
        <v>0</v>
      </c>
      <c r="G1338" s="540">
        <v>0</v>
      </c>
    </row>
    <row r="1339" ht="27" outlineLevel="2" spans="1:7">
      <c r="A1339" s="539">
        <v>2320299</v>
      </c>
      <c r="B1339" s="422" t="s">
        <v>1167</v>
      </c>
      <c r="C1339" s="518">
        <v>0</v>
      </c>
      <c r="D1339" s="518">
        <v>0</v>
      </c>
      <c r="E1339" s="518">
        <v>0</v>
      </c>
      <c r="F1339" s="540">
        <v>0</v>
      </c>
      <c r="G1339" s="540">
        <v>0</v>
      </c>
    </row>
    <row r="1340" ht="27" customHeight="1" outlineLevel="1" spans="1:7">
      <c r="A1340" s="538">
        <v>23203</v>
      </c>
      <c r="B1340" s="513" t="s">
        <v>1168</v>
      </c>
      <c r="C1340" s="511">
        <v>29712</v>
      </c>
      <c r="D1340" s="511">
        <v>27739</v>
      </c>
      <c r="E1340" s="511">
        <v>31543.5237</v>
      </c>
      <c r="F1340" s="537">
        <v>1.0616425585622</v>
      </c>
      <c r="G1340" s="537">
        <v>1.1371543206316</v>
      </c>
    </row>
    <row r="1341" ht="27" outlineLevel="2" spans="1:7">
      <c r="A1341" s="539">
        <v>2320301</v>
      </c>
      <c r="B1341" s="422" t="s">
        <v>1169</v>
      </c>
      <c r="C1341" s="518">
        <v>29712</v>
      </c>
      <c r="D1341" s="518">
        <v>27368</v>
      </c>
      <c r="E1341" s="518">
        <v>29778</v>
      </c>
      <c r="F1341" s="540">
        <v>1.00222132471729</v>
      </c>
      <c r="G1341" s="540">
        <v>1.08805904706226</v>
      </c>
    </row>
    <row r="1342" ht="27" outlineLevel="2" spans="1:7">
      <c r="A1342" s="539">
        <v>2320302</v>
      </c>
      <c r="B1342" s="422" t="s">
        <v>1170</v>
      </c>
      <c r="C1342" s="518">
        <v>0</v>
      </c>
      <c r="D1342" s="518">
        <v>0</v>
      </c>
      <c r="E1342" s="518">
        <v>0</v>
      </c>
      <c r="F1342" s="540">
        <v>0</v>
      </c>
      <c r="G1342" s="540">
        <v>0</v>
      </c>
    </row>
    <row r="1343" ht="27" outlineLevel="2" spans="1:7">
      <c r="A1343" s="539">
        <v>2320303</v>
      </c>
      <c r="B1343" s="422" t="s">
        <v>1171</v>
      </c>
      <c r="C1343" s="518">
        <v>0</v>
      </c>
      <c r="D1343" s="518">
        <v>371</v>
      </c>
      <c r="E1343" s="518">
        <v>400</v>
      </c>
      <c r="F1343" s="540">
        <v>0</v>
      </c>
      <c r="G1343" s="540">
        <v>1.07816711590296</v>
      </c>
    </row>
    <row r="1344" ht="27" outlineLevel="2" spans="1:7">
      <c r="A1344" s="539">
        <v>2320399</v>
      </c>
      <c r="B1344" s="422" t="s">
        <v>1172</v>
      </c>
      <c r="C1344" s="518">
        <v>0</v>
      </c>
      <c r="D1344" s="518">
        <v>0</v>
      </c>
      <c r="E1344" s="518">
        <v>1365.5237</v>
      </c>
      <c r="F1344" s="540">
        <v>0</v>
      </c>
      <c r="G1344" s="540">
        <v>0</v>
      </c>
    </row>
    <row r="1345" s="501" customFormat="1" ht="18" customHeight="1" spans="1:7">
      <c r="A1345" s="535">
        <v>233</v>
      </c>
      <c r="B1345" s="536" t="s">
        <v>1173</v>
      </c>
      <c r="C1345" s="511">
        <v>120</v>
      </c>
      <c r="D1345" s="511">
        <v>113</v>
      </c>
      <c r="E1345" s="511">
        <v>80</v>
      </c>
      <c r="F1345" s="537">
        <v>0.666666666666667</v>
      </c>
      <c r="G1345" s="537">
        <v>0.707964601769911</v>
      </c>
    </row>
    <row r="1346" ht="27" outlineLevel="1" spans="1:7">
      <c r="A1346" s="538">
        <v>23301</v>
      </c>
      <c r="B1346" s="513" t="s">
        <v>1174</v>
      </c>
      <c r="C1346" s="511">
        <v>0</v>
      </c>
      <c r="D1346" s="511">
        <v>0</v>
      </c>
      <c r="E1346" s="511">
        <v>0</v>
      </c>
      <c r="F1346" s="537">
        <v>0</v>
      </c>
      <c r="G1346" s="537">
        <v>0</v>
      </c>
    </row>
    <row r="1347" ht="27" outlineLevel="2" spans="1:7">
      <c r="A1347" s="539">
        <v>2330101</v>
      </c>
      <c r="B1347" s="422" t="s">
        <v>1174</v>
      </c>
      <c r="C1347" s="518">
        <v>0</v>
      </c>
      <c r="D1347" s="518">
        <v>0</v>
      </c>
      <c r="E1347" s="518">
        <v>0</v>
      </c>
      <c r="F1347" s="540">
        <v>0</v>
      </c>
      <c r="G1347" s="540">
        <v>0</v>
      </c>
    </row>
    <row r="1348" ht="27" outlineLevel="1" spans="1:7">
      <c r="A1348" s="538">
        <v>23302</v>
      </c>
      <c r="B1348" s="513" t="s">
        <v>1175</v>
      </c>
      <c r="C1348" s="511">
        <v>0</v>
      </c>
      <c r="D1348" s="511">
        <v>0</v>
      </c>
      <c r="E1348" s="511">
        <v>0</v>
      </c>
      <c r="F1348" s="537">
        <v>0</v>
      </c>
      <c r="G1348" s="537">
        <v>0</v>
      </c>
    </row>
    <row r="1349" ht="27" outlineLevel="2" spans="1:7">
      <c r="A1349" s="539">
        <v>2330201</v>
      </c>
      <c r="B1349" s="422" t="s">
        <v>1175</v>
      </c>
      <c r="C1349" s="518">
        <v>0</v>
      </c>
      <c r="D1349" s="518">
        <v>0</v>
      </c>
      <c r="E1349" s="518">
        <v>0</v>
      </c>
      <c r="F1349" s="540">
        <v>0</v>
      </c>
      <c r="G1349" s="540">
        <v>0</v>
      </c>
    </row>
    <row r="1350" ht="27" outlineLevel="1" spans="1:7">
      <c r="A1350" s="538">
        <v>23303</v>
      </c>
      <c r="B1350" s="513" t="s">
        <v>1176</v>
      </c>
      <c r="C1350" s="511">
        <v>120</v>
      </c>
      <c r="D1350" s="511">
        <v>113</v>
      </c>
      <c r="E1350" s="511">
        <v>80</v>
      </c>
      <c r="F1350" s="537">
        <v>0.666666666666667</v>
      </c>
      <c r="G1350" s="537">
        <v>0.707964601769911</v>
      </c>
    </row>
    <row r="1351" ht="27" outlineLevel="2" spans="1:7">
      <c r="A1351" s="539">
        <v>2330301</v>
      </c>
      <c r="B1351" s="422" t="s">
        <v>1176</v>
      </c>
      <c r="C1351" s="518">
        <v>120</v>
      </c>
      <c r="D1351" s="518">
        <v>113</v>
      </c>
      <c r="E1351" s="518">
        <v>80</v>
      </c>
      <c r="F1351" s="540">
        <v>0.666666666666667</v>
      </c>
      <c r="G1351" s="540">
        <v>0.707964601769911</v>
      </c>
    </row>
    <row r="1352" spans="1:7">
      <c r="A1352" s="542"/>
      <c r="B1352" s="521"/>
      <c r="C1352" s="518"/>
      <c r="D1352" s="518"/>
      <c r="E1352" s="518"/>
      <c r="F1352" s="543"/>
      <c r="G1352" s="543"/>
    </row>
    <row r="1353" ht="27" customHeight="1" spans="1:7">
      <c r="A1353" s="542"/>
      <c r="B1353" s="530" t="s">
        <v>1177</v>
      </c>
      <c r="C1353" s="511">
        <v>1686473.4134699</v>
      </c>
      <c r="D1353" s="511">
        <v>1651896</v>
      </c>
      <c r="E1353" s="511">
        <v>1559335.619332</v>
      </c>
      <c r="F1353" s="543">
        <v>0.924613223592825</v>
      </c>
      <c r="G1353" s="543">
        <v>0.943967186391879</v>
      </c>
    </row>
  </sheetData>
  <autoFilter xmlns:etc="http://www.wps.cn/officeDocument/2017/etCustomData" ref="A5:G1353" etc:filterBottomFollowUsedRange="0">
    <extLst/>
  </autoFilter>
  <mergeCells count="5">
    <mergeCell ref="A2:G2"/>
    <mergeCell ref="A4:B4"/>
    <mergeCell ref="E4:G4"/>
    <mergeCell ref="C4:C5"/>
    <mergeCell ref="D4:D5"/>
  </mergeCells>
  <pageMargins left="0.700694444444445" right="0.700694444444445" top="0.751388888888889" bottom="0.751388888888889" header="0.298611111111111" footer="0.298611111111111"/>
  <pageSetup paperSize="9" scale="85" fitToHeight="0"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FA1456"/>
  <sheetViews>
    <sheetView showZeros="0" view="pageBreakPreview" zoomScaleNormal="100" workbookViewId="0">
      <pane xSplit="2" ySplit="5" topLeftCell="C6" activePane="bottomRight" state="frozen"/>
      <selection/>
      <selection pane="topRight"/>
      <selection pane="bottomLeft"/>
      <selection pane="bottomRight" activeCell="E1346" sqref="E1346"/>
    </sheetView>
  </sheetViews>
  <sheetFormatPr defaultColWidth="9" defaultRowHeight="13.5"/>
  <cols>
    <col min="1" max="1" width="12.4" style="503" customWidth="1"/>
    <col min="2" max="2" width="32.5" style="504" customWidth="1"/>
    <col min="3" max="3" width="11.7" style="505" customWidth="1"/>
    <col min="4" max="4" width="11.7" style="506" customWidth="1"/>
    <col min="5" max="5" width="12.5" style="506" customWidth="1"/>
    <col min="6" max="6" width="10.2" style="506" customWidth="1"/>
    <col min="7" max="7" width="10.6" style="506" customWidth="1"/>
    <col min="8" max="16384" width="9" style="506"/>
  </cols>
  <sheetData>
    <row r="1" ht="18" customHeight="1" spans="1:7">
      <c r="A1" s="507" t="str">
        <f>目录!A7</f>
        <v>表4</v>
      </c>
      <c r="B1" s="424"/>
      <c r="C1" s="388"/>
      <c r="D1" s="388"/>
      <c r="E1" s="388"/>
      <c r="F1" s="392" t="s">
        <v>2</v>
      </c>
      <c r="G1" s="392"/>
    </row>
    <row r="2" s="500" customFormat="1" ht="30" customHeight="1" spans="1:7">
      <c r="A2" s="508" t="str">
        <f>目录!B7</f>
        <v>2024年市级一般公共预算支出表</v>
      </c>
      <c r="B2" s="509"/>
      <c r="C2" s="390"/>
      <c r="D2" s="390"/>
      <c r="E2" s="390"/>
      <c r="F2" s="390"/>
      <c r="G2" s="390"/>
    </row>
    <row r="3" spans="1:7">
      <c r="A3" s="510"/>
      <c r="B3" s="424"/>
      <c r="C3" s="388"/>
      <c r="D3" s="388"/>
      <c r="E3" s="388"/>
      <c r="F3" s="388"/>
      <c r="G3" s="392" t="s">
        <v>39</v>
      </c>
    </row>
    <row r="4" ht="23.1" customHeight="1" spans="1:7">
      <c r="A4" s="483" t="s">
        <v>40</v>
      </c>
      <c r="B4" s="280"/>
      <c r="C4" s="280" t="s">
        <v>41</v>
      </c>
      <c r="D4" s="280" t="s">
        <v>42</v>
      </c>
      <c r="E4" s="280" t="s">
        <v>43</v>
      </c>
      <c r="F4" s="280"/>
      <c r="G4" s="280"/>
    </row>
    <row r="5" ht="38.1" customHeight="1" spans="1:7">
      <c r="A5" s="483" t="s">
        <v>44</v>
      </c>
      <c r="B5" s="280" t="s">
        <v>45</v>
      </c>
      <c r="C5" s="280"/>
      <c r="D5" s="280"/>
      <c r="E5" s="280" t="s">
        <v>46</v>
      </c>
      <c r="F5" s="397" t="s">
        <v>47</v>
      </c>
      <c r="G5" s="397" t="s">
        <v>48</v>
      </c>
    </row>
    <row r="6" ht="21" customHeight="1" spans="1:7">
      <c r="A6" s="483"/>
      <c r="B6" s="487" t="s">
        <v>1178</v>
      </c>
      <c r="C6" s="511">
        <f>SUM(C7,C249,C289,C308,C398,C450,C506,C563,C692,C776,C853,C876,C984,C1042,C1106,C1126,C1156,C1166,C1211,C1232,C1277,C1327,C1328,C1333,C1346)</f>
        <v>827617.1334699</v>
      </c>
      <c r="D6" s="511">
        <f>SUM(D7,D249,D289,D308,D398,D450,D506,D563,D692,D776,D853,D876,D984,D1042,D1106,D1126,D1156,D1166,D1211,D1232,D1277,D1327,D1328,D1333,D1346)</f>
        <v>781468</v>
      </c>
      <c r="E6" s="511">
        <f>SUM(E7,E249,E289,E308,E398,E450,E506,E563,E692,E776,E853,E876,E984,E1042,E1106,E1126,E1156,E1166,E1211,E1232,E1277,E1327,E1328,E1333,E1346)</f>
        <v>706423.577144</v>
      </c>
      <c r="F6" s="489">
        <f>IF(C6&gt;0,E6/C6,0)</f>
        <v>0.853563258390049</v>
      </c>
      <c r="G6" s="489">
        <f>IF(D6&gt;0,E6/D6,0)</f>
        <v>0.903969934973665</v>
      </c>
    </row>
    <row r="7" spans="1:7">
      <c r="A7" s="512">
        <v>201</v>
      </c>
      <c r="B7" s="513" t="s">
        <v>1179</v>
      </c>
      <c r="C7" s="511">
        <f>SUM(C8,C20,C29,C40,C51,C62,C73,C81,C90,C103,C112,C123,C135,C142,C150,C156,C163,C170,C177,C184,C191,C199,C205,C211,C218,C233,C240,C246)</f>
        <v>75748.7976338</v>
      </c>
      <c r="D7" s="511">
        <f>SUM(D8,D20,D29,D40,D51,D62,D73,D81,D90,D103,D112,D123,D135,D142,D150,D156,D163,D170,D177,D184,D191,D199,D205,D211,D218,D233,D240,D246)</f>
        <v>67819</v>
      </c>
      <c r="E7" s="511">
        <f>SUM(E8,E20,E29,E40,E51,E62,E73,E81,E90,E103,E112,E123,E135,E142,E150,E156,E163,E170,E177,E184,E191,E199,E205,E211,E218,E233,E240,E246)</f>
        <v>71502.255411</v>
      </c>
      <c r="F7" s="489">
        <f>IF(C7&gt;0,E7/C7,0)</f>
        <v>0.943939146818812</v>
      </c>
      <c r="G7" s="489">
        <f>IF(D7&gt;0,E7/D7,0)</f>
        <v>1.05431008140787</v>
      </c>
    </row>
    <row r="8" outlineLevel="1" spans="1:7">
      <c r="A8" s="514">
        <v>20101</v>
      </c>
      <c r="B8" s="515" t="s">
        <v>195</v>
      </c>
      <c r="C8" s="511">
        <f>SUM(C9:C19)</f>
        <v>1683.304266</v>
      </c>
      <c r="D8" s="511">
        <f>SUM(D9:D19)</f>
        <v>1627</v>
      </c>
      <c r="E8" s="511">
        <f>SUM(E9:E19)</f>
        <v>1443.687235</v>
      </c>
      <c r="F8" s="489">
        <f t="shared" ref="F8:F71" si="0">IF(C8&gt;0,E8/C8,0)</f>
        <v>0.857650790864211</v>
      </c>
      <c r="G8" s="489">
        <f t="shared" ref="G8:G71" si="1">IF(D8&gt;0,E8/D8,0)</f>
        <v>0.887330814382299</v>
      </c>
    </row>
    <row r="9" outlineLevel="2" spans="1:7">
      <c r="A9" s="516">
        <v>2010101</v>
      </c>
      <c r="B9" s="517" t="s">
        <v>196</v>
      </c>
      <c r="C9" s="518">
        <v>1335.452343</v>
      </c>
      <c r="D9" s="518">
        <v>1297</v>
      </c>
      <c r="E9" s="518">
        <v>1072.507235</v>
      </c>
      <c r="F9" s="493">
        <f t="shared" si="0"/>
        <v>0.803104087256823</v>
      </c>
      <c r="G9" s="493">
        <f t="shared" si="1"/>
        <v>0.826913828064765</v>
      </c>
    </row>
    <row r="10" outlineLevel="2" spans="1:7">
      <c r="A10" s="516">
        <v>2010102</v>
      </c>
      <c r="B10" s="517" t="s">
        <v>197</v>
      </c>
      <c r="C10" s="518">
        <v>55</v>
      </c>
      <c r="D10" s="518">
        <v>90</v>
      </c>
      <c r="E10" s="518">
        <v>91.78</v>
      </c>
      <c r="F10" s="493">
        <f t="shared" si="0"/>
        <v>1.66872727272727</v>
      </c>
      <c r="G10" s="493">
        <f t="shared" si="1"/>
        <v>1.01977777777778</v>
      </c>
    </row>
    <row r="11" outlineLevel="2" spans="1:7">
      <c r="A11" s="516">
        <v>2010103</v>
      </c>
      <c r="B11" s="517" t="s">
        <v>198</v>
      </c>
      <c r="C11" s="518">
        <v>3.271923</v>
      </c>
      <c r="D11" s="518">
        <v>3</v>
      </c>
      <c r="E11" s="518">
        <v>0</v>
      </c>
      <c r="F11" s="493">
        <f t="shared" si="0"/>
        <v>0</v>
      </c>
      <c r="G11" s="493">
        <f t="shared" si="1"/>
        <v>0</v>
      </c>
    </row>
    <row r="12" outlineLevel="2" spans="1:7">
      <c r="A12" s="516">
        <v>2010104</v>
      </c>
      <c r="B12" s="517" t="s">
        <v>199</v>
      </c>
      <c r="C12" s="518">
        <v>140.8</v>
      </c>
      <c r="D12" s="518">
        <v>134</v>
      </c>
      <c r="E12" s="518">
        <v>138.4</v>
      </c>
      <c r="F12" s="493">
        <f t="shared" si="0"/>
        <v>0.982954545454545</v>
      </c>
      <c r="G12" s="493">
        <f t="shared" si="1"/>
        <v>1.03283582089552</v>
      </c>
    </row>
    <row r="13" outlineLevel="2" spans="1:7">
      <c r="A13" s="516">
        <v>2010105</v>
      </c>
      <c r="B13" s="517" t="s">
        <v>200</v>
      </c>
      <c r="C13" s="518">
        <v>39</v>
      </c>
      <c r="D13" s="518">
        <v>26</v>
      </c>
      <c r="E13" s="518">
        <v>10</v>
      </c>
      <c r="F13" s="493">
        <f t="shared" si="0"/>
        <v>0.256410256410256</v>
      </c>
      <c r="G13" s="493">
        <f t="shared" si="1"/>
        <v>0.384615384615385</v>
      </c>
    </row>
    <row r="14" outlineLevel="2" spans="1:7">
      <c r="A14" s="516">
        <v>2010106</v>
      </c>
      <c r="B14" s="517" t="s">
        <v>201</v>
      </c>
      <c r="C14" s="518">
        <v>15.5</v>
      </c>
      <c r="D14" s="518">
        <v>16</v>
      </c>
      <c r="E14" s="518">
        <v>20</v>
      </c>
      <c r="F14" s="493">
        <f t="shared" si="0"/>
        <v>1.29032258064516</v>
      </c>
      <c r="G14" s="493">
        <f t="shared" si="1"/>
        <v>1.25</v>
      </c>
    </row>
    <row r="15" outlineLevel="2" spans="1:7">
      <c r="A15" s="516">
        <v>2010107</v>
      </c>
      <c r="B15" s="517" t="s">
        <v>202</v>
      </c>
      <c r="C15" s="518">
        <v>47</v>
      </c>
      <c r="D15" s="518">
        <v>40</v>
      </c>
      <c r="E15" s="518">
        <v>63</v>
      </c>
      <c r="F15" s="493">
        <f t="shared" si="0"/>
        <v>1.34042553191489</v>
      </c>
      <c r="G15" s="493">
        <f t="shared" si="1"/>
        <v>1.575</v>
      </c>
    </row>
    <row r="16" outlineLevel="2" spans="1:7">
      <c r="A16" s="516">
        <v>2010108</v>
      </c>
      <c r="B16" s="517" t="s">
        <v>203</v>
      </c>
      <c r="C16" s="518">
        <v>39</v>
      </c>
      <c r="D16" s="518">
        <v>13</v>
      </c>
      <c r="E16" s="518">
        <v>48</v>
      </c>
      <c r="F16" s="493">
        <f t="shared" si="0"/>
        <v>1.23076923076923</v>
      </c>
      <c r="G16" s="493">
        <f t="shared" si="1"/>
        <v>3.69230769230769</v>
      </c>
    </row>
    <row r="17" outlineLevel="2" spans="1:7">
      <c r="A17" s="516">
        <v>2010109</v>
      </c>
      <c r="B17" s="517" t="s">
        <v>204</v>
      </c>
      <c r="C17" s="518">
        <v>0</v>
      </c>
      <c r="D17" s="518">
        <v>0</v>
      </c>
      <c r="E17" s="518">
        <v>0</v>
      </c>
      <c r="F17" s="493">
        <f t="shared" si="0"/>
        <v>0</v>
      </c>
      <c r="G17" s="493">
        <f t="shared" si="1"/>
        <v>0</v>
      </c>
    </row>
    <row r="18" outlineLevel="2" spans="1:7">
      <c r="A18" s="516">
        <v>2010150</v>
      </c>
      <c r="B18" s="517" t="s">
        <v>205</v>
      </c>
      <c r="C18" s="518">
        <v>8.28</v>
      </c>
      <c r="D18" s="518">
        <v>8</v>
      </c>
      <c r="E18" s="518">
        <v>0</v>
      </c>
      <c r="F18" s="493">
        <f t="shared" si="0"/>
        <v>0</v>
      </c>
      <c r="G18" s="493">
        <f t="shared" si="1"/>
        <v>0</v>
      </c>
    </row>
    <row r="19" outlineLevel="2" spans="1:7">
      <c r="A19" s="516">
        <v>2010199</v>
      </c>
      <c r="B19" s="517" t="s">
        <v>206</v>
      </c>
      <c r="C19" s="518">
        <v>0</v>
      </c>
      <c r="D19" s="518">
        <v>0</v>
      </c>
      <c r="E19" s="518">
        <v>0</v>
      </c>
      <c r="F19" s="493">
        <f t="shared" si="0"/>
        <v>0</v>
      </c>
      <c r="G19" s="493">
        <f t="shared" si="1"/>
        <v>0</v>
      </c>
    </row>
    <row r="20" outlineLevel="1" spans="1:7">
      <c r="A20" s="514">
        <v>20102</v>
      </c>
      <c r="B20" s="515" t="s">
        <v>207</v>
      </c>
      <c r="C20" s="511">
        <f>SUM(C21:C28)</f>
        <v>1501.694581</v>
      </c>
      <c r="D20" s="511">
        <f>SUM(D21:D28)</f>
        <v>1525</v>
      </c>
      <c r="E20" s="511">
        <f>SUM(E21:E28)</f>
        <v>1105.544158</v>
      </c>
      <c r="F20" s="489">
        <f t="shared" si="0"/>
        <v>0.736197740864059</v>
      </c>
      <c r="G20" s="489">
        <f t="shared" si="1"/>
        <v>0.724946988852459</v>
      </c>
    </row>
    <row r="21" outlineLevel="2" spans="1:7">
      <c r="A21" s="516">
        <v>2010201</v>
      </c>
      <c r="B21" s="517" t="s">
        <v>196</v>
      </c>
      <c r="C21" s="518">
        <v>1106.694581</v>
      </c>
      <c r="D21" s="518">
        <v>1120</v>
      </c>
      <c r="E21" s="518">
        <v>852.544158</v>
      </c>
      <c r="F21" s="493">
        <f t="shared" si="0"/>
        <v>0.770351795912517</v>
      </c>
      <c r="G21" s="493">
        <f t="shared" si="1"/>
        <v>0.761200141071429</v>
      </c>
    </row>
    <row r="22" outlineLevel="2" spans="1:7">
      <c r="A22" s="516">
        <v>2010202</v>
      </c>
      <c r="B22" s="517" t="s">
        <v>197</v>
      </c>
      <c r="C22" s="518">
        <v>217</v>
      </c>
      <c r="D22" s="518">
        <v>225</v>
      </c>
      <c r="E22" s="518">
        <v>80</v>
      </c>
      <c r="F22" s="493">
        <f t="shared" si="0"/>
        <v>0.368663594470046</v>
      </c>
      <c r="G22" s="493">
        <f t="shared" si="1"/>
        <v>0.355555555555556</v>
      </c>
    </row>
    <row r="23" outlineLevel="2" spans="1:7">
      <c r="A23" s="516">
        <v>2010203</v>
      </c>
      <c r="B23" s="517" t="s">
        <v>198</v>
      </c>
      <c r="C23" s="518">
        <v>0</v>
      </c>
      <c r="D23" s="518">
        <v>0</v>
      </c>
      <c r="E23" s="518">
        <v>0</v>
      </c>
      <c r="F23" s="493">
        <f t="shared" si="0"/>
        <v>0</v>
      </c>
      <c r="G23" s="493">
        <f t="shared" si="1"/>
        <v>0</v>
      </c>
    </row>
    <row r="24" outlineLevel="2" spans="1:7">
      <c r="A24" s="516">
        <v>2010204</v>
      </c>
      <c r="B24" s="517" t="s">
        <v>208</v>
      </c>
      <c r="C24" s="518">
        <v>98</v>
      </c>
      <c r="D24" s="518">
        <v>98</v>
      </c>
      <c r="E24" s="518">
        <v>108</v>
      </c>
      <c r="F24" s="493">
        <f t="shared" si="0"/>
        <v>1.10204081632653</v>
      </c>
      <c r="G24" s="493">
        <f t="shared" si="1"/>
        <v>1.10204081632653</v>
      </c>
    </row>
    <row r="25" outlineLevel="2" spans="1:7">
      <c r="A25" s="516">
        <v>2010205</v>
      </c>
      <c r="B25" s="517" t="s">
        <v>209</v>
      </c>
      <c r="C25" s="518">
        <v>35</v>
      </c>
      <c r="D25" s="518">
        <v>37</v>
      </c>
      <c r="E25" s="518">
        <v>35</v>
      </c>
      <c r="F25" s="493">
        <f t="shared" si="0"/>
        <v>1</v>
      </c>
      <c r="G25" s="493">
        <f t="shared" si="1"/>
        <v>0.945945945945946</v>
      </c>
    </row>
    <row r="26" outlineLevel="2" spans="1:7">
      <c r="A26" s="516">
        <v>2010206</v>
      </c>
      <c r="B26" s="517" t="s">
        <v>210</v>
      </c>
      <c r="C26" s="518">
        <v>30</v>
      </c>
      <c r="D26" s="518">
        <v>30</v>
      </c>
      <c r="E26" s="518">
        <v>30</v>
      </c>
      <c r="F26" s="493">
        <f t="shared" si="0"/>
        <v>1</v>
      </c>
      <c r="G26" s="493">
        <f t="shared" si="1"/>
        <v>1</v>
      </c>
    </row>
    <row r="27" outlineLevel="2" spans="1:7">
      <c r="A27" s="516">
        <v>2010250</v>
      </c>
      <c r="B27" s="517" t="s">
        <v>205</v>
      </c>
      <c r="C27" s="518">
        <v>0</v>
      </c>
      <c r="D27" s="518">
        <v>0</v>
      </c>
      <c r="E27" s="518">
        <v>0</v>
      </c>
      <c r="F27" s="493">
        <f t="shared" si="0"/>
        <v>0</v>
      </c>
      <c r="G27" s="493">
        <f t="shared" si="1"/>
        <v>0</v>
      </c>
    </row>
    <row r="28" outlineLevel="2" spans="1:7">
      <c r="A28" s="516">
        <v>2010299</v>
      </c>
      <c r="B28" s="517" t="s">
        <v>211</v>
      </c>
      <c r="C28" s="518">
        <v>15</v>
      </c>
      <c r="D28" s="518">
        <v>15</v>
      </c>
      <c r="E28" s="518">
        <v>0</v>
      </c>
      <c r="F28" s="493">
        <f t="shared" si="0"/>
        <v>0</v>
      </c>
      <c r="G28" s="493">
        <f t="shared" si="1"/>
        <v>0</v>
      </c>
    </row>
    <row r="29" ht="27" outlineLevel="1" spans="1:7">
      <c r="A29" s="514">
        <v>20103</v>
      </c>
      <c r="B29" s="515" t="s">
        <v>212</v>
      </c>
      <c r="C29" s="511">
        <f>SUM(C30:C39)</f>
        <v>13929.153727</v>
      </c>
      <c r="D29" s="511">
        <f>SUM(D30:D39)</f>
        <v>12930</v>
      </c>
      <c r="E29" s="511">
        <f>SUM(E30:E39)</f>
        <v>18293.601346</v>
      </c>
      <c r="F29" s="489">
        <f t="shared" si="0"/>
        <v>1.31333185809702</v>
      </c>
      <c r="G29" s="489">
        <f t="shared" si="1"/>
        <v>1.41481835622583</v>
      </c>
    </row>
    <row r="30" outlineLevel="2" spans="1:7">
      <c r="A30" s="516">
        <v>2010301</v>
      </c>
      <c r="B30" s="517" t="s">
        <v>196</v>
      </c>
      <c r="C30" s="518">
        <v>2223.881738</v>
      </c>
      <c r="D30" s="518">
        <v>2182</v>
      </c>
      <c r="E30" s="518">
        <v>2010.268898</v>
      </c>
      <c r="F30" s="493">
        <f t="shared" si="0"/>
        <v>0.903945953442602</v>
      </c>
      <c r="G30" s="493">
        <f t="shared" si="1"/>
        <v>0.921296470210816</v>
      </c>
    </row>
    <row r="31" outlineLevel="2" spans="1:7">
      <c r="A31" s="516">
        <v>2010302</v>
      </c>
      <c r="B31" s="517" t="s">
        <v>197</v>
      </c>
      <c r="C31" s="518">
        <v>2774.613511</v>
      </c>
      <c r="D31" s="518">
        <v>2269</v>
      </c>
      <c r="E31" s="518">
        <v>7712.3758</v>
      </c>
      <c r="F31" s="493">
        <f t="shared" si="0"/>
        <v>2.77962165520501</v>
      </c>
      <c r="G31" s="493">
        <f t="shared" si="1"/>
        <v>3.39901974438078</v>
      </c>
    </row>
    <row r="32" outlineLevel="2" spans="1:7">
      <c r="A32" s="516">
        <v>2010303</v>
      </c>
      <c r="B32" s="517" t="s">
        <v>198</v>
      </c>
      <c r="C32" s="518">
        <v>7683.181848</v>
      </c>
      <c r="D32" s="518">
        <v>7430</v>
      </c>
      <c r="E32" s="518">
        <v>7650.023041</v>
      </c>
      <c r="F32" s="493">
        <f t="shared" si="0"/>
        <v>0.995684235040118</v>
      </c>
      <c r="G32" s="493">
        <f t="shared" si="1"/>
        <v>1.02961279152086</v>
      </c>
    </row>
    <row r="33" outlineLevel="2" spans="1:7">
      <c r="A33" s="516">
        <v>2010304</v>
      </c>
      <c r="B33" s="517" t="s">
        <v>213</v>
      </c>
      <c r="C33" s="518">
        <v>0</v>
      </c>
      <c r="D33" s="518">
        <v>0</v>
      </c>
      <c r="E33" s="518">
        <v>0</v>
      </c>
      <c r="F33" s="493">
        <f t="shared" si="0"/>
        <v>0</v>
      </c>
      <c r="G33" s="493">
        <f t="shared" si="1"/>
        <v>0</v>
      </c>
    </row>
    <row r="34" outlineLevel="2" spans="1:7">
      <c r="A34" s="516">
        <v>2010305</v>
      </c>
      <c r="B34" s="517" t="s">
        <v>214</v>
      </c>
      <c r="C34" s="518">
        <v>0</v>
      </c>
      <c r="D34" s="518">
        <v>0</v>
      </c>
      <c r="E34" s="518">
        <v>0</v>
      </c>
      <c r="F34" s="493">
        <f t="shared" si="0"/>
        <v>0</v>
      </c>
      <c r="G34" s="493">
        <f t="shared" si="1"/>
        <v>0</v>
      </c>
    </row>
    <row r="35" outlineLevel="2" spans="1:7">
      <c r="A35" s="516">
        <v>2010306</v>
      </c>
      <c r="B35" s="517" t="s">
        <v>215</v>
      </c>
      <c r="C35" s="518">
        <v>0</v>
      </c>
      <c r="D35" s="518">
        <v>0</v>
      </c>
      <c r="E35" s="518">
        <v>0</v>
      </c>
      <c r="F35" s="493">
        <f t="shared" si="0"/>
        <v>0</v>
      </c>
      <c r="G35" s="493">
        <f t="shared" si="1"/>
        <v>0</v>
      </c>
    </row>
    <row r="36" outlineLevel="2" spans="1:7">
      <c r="A36" s="519">
        <v>2010308</v>
      </c>
      <c r="B36" s="517" t="s">
        <v>216</v>
      </c>
      <c r="C36" s="518">
        <v>539.451277</v>
      </c>
      <c r="D36" s="518">
        <v>539</v>
      </c>
      <c r="E36" s="518">
        <v>0</v>
      </c>
      <c r="F36" s="493">
        <f t="shared" si="0"/>
        <v>0</v>
      </c>
      <c r="G36" s="493">
        <f t="shared" si="1"/>
        <v>0</v>
      </c>
    </row>
    <row r="37" outlineLevel="2" spans="1:7">
      <c r="A37" s="516">
        <v>2010309</v>
      </c>
      <c r="B37" s="517" t="s">
        <v>217</v>
      </c>
      <c r="C37" s="518">
        <v>0</v>
      </c>
      <c r="D37" s="518">
        <v>0</v>
      </c>
      <c r="E37" s="518">
        <v>0</v>
      </c>
      <c r="F37" s="493">
        <f t="shared" si="0"/>
        <v>0</v>
      </c>
      <c r="G37" s="493">
        <f t="shared" si="1"/>
        <v>0</v>
      </c>
    </row>
    <row r="38" outlineLevel="2" spans="1:7">
      <c r="A38" s="516">
        <v>2010350</v>
      </c>
      <c r="B38" s="517" t="s">
        <v>205</v>
      </c>
      <c r="C38" s="518">
        <v>308.025353</v>
      </c>
      <c r="D38" s="518">
        <v>324</v>
      </c>
      <c r="E38" s="518">
        <v>559.197607</v>
      </c>
      <c r="F38" s="493">
        <f t="shared" si="0"/>
        <v>1.81542720933104</v>
      </c>
      <c r="G38" s="493">
        <f t="shared" si="1"/>
        <v>1.72591854012346</v>
      </c>
    </row>
    <row r="39" ht="27" outlineLevel="2" spans="1:7">
      <c r="A39" s="516">
        <v>2010399</v>
      </c>
      <c r="B39" s="517" t="s">
        <v>218</v>
      </c>
      <c r="C39" s="518">
        <v>400</v>
      </c>
      <c r="D39" s="518">
        <v>186</v>
      </c>
      <c r="E39" s="518">
        <v>361.736</v>
      </c>
      <c r="F39" s="493">
        <f t="shared" si="0"/>
        <v>0.90434</v>
      </c>
      <c r="G39" s="493">
        <f t="shared" si="1"/>
        <v>1.94481720430108</v>
      </c>
    </row>
    <row r="40" outlineLevel="1" spans="1:7">
      <c r="A40" s="514">
        <v>20104</v>
      </c>
      <c r="B40" s="515" t="s">
        <v>219</v>
      </c>
      <c r="C40" s="511">
        <f>SUM(C41:C50)</f>
        <v>4350.343983</v>
      </c>
      <c r="D40" s="511">
        <f>SUM(D41:D50)</f>
        <v>4576</v>
      </c>
      <c r="E40" s="511">
        <f>SUM(E41:E50)</f>
        <v>3075.983016</v>
      </c>
      <c r="F40" s="489">
        <f t="shared" si="0"/>
        <v>0.707066620023642</v>
      </c>
      <c r="G40" s="489">
        <f t="shared" si="1"/>
        <v>0.672199085664336</v>
      </c>
    </row>
    <row r="41" outlineLevel="2" spans="1:7">
      <c r="A41" s="516">
        <v>2010401</v>
      </c>
      <c r="B41" s="517" t="s">
        <v>196</v>
      </c>
      <c r="C41" s="518">
        <v>1680.764713</v>
      </c>
      <c r="D41" s="518">
        <v>1559</v>
      </c>
      <c r="E41" s="518">
        <v>970.949619</v>
      </c>
      <c r="F41" s="493">
        <f t="shared" si="0"/>
        <v>0.577683248279856</v>
      </c>
      <c r="G41" s="493">
        <f t="shared" si="1"/>
        <v>0.622802834509301</v>
      </c>
    </row>
    <row r="42" outlineLevel="2" spans="1:7">
      <c r="A42" s="516">
        <v>2010402</v>
      </c>
      <c r="B42" s="517" t="s">
        <v>197</v>
      </c>
      <c r="C42" s="518">
        <v>2282.97</v>
      </c>
      <c r="D42" s="518">
        <v>2620</v>
      </c>
      <c r="E42" s="518">
        <v>1849.19925</v>
      </c>
      <c r="F42" s="493">
        <f t="shared" si="0"/>
        <v>0.809997174732914</v>
      </c>
      <c r="G42" s="493">
        <f t="shared" si="1"/>
        <v>0.705801240458015</v>
      </c>
    </row>
    <row r="43" outlineLevel="2" spans="1:7">
      <c r="A43" s="516">
        <v>2010403</v>
      </c>
      <c r="B43" s="517" t="s">
        <v>198</v>
      </c>
      <c r="C43" s="518">
        <v>0</v>
      </c>
      <c r="D43" s="518">
        <v>0</v>
      </c>
      <c r="E43" s="518">
        <v>0</v>
      </c>
      <c r="F43" s="493">
        <f t="shared" si="0"/>
        <v>0</v>
      </c>
      <c r="G43" s="493">
        <f t="shared" si="1"/>
        <v>0</v>
      </c>
    </row>
    <row r="44" outlineLevel="2" spans="1:7">
      <c r="A44" s="516">
        <v>2010404</v>
      </c>
      <c r="B44" s="517" t="s">
        <v>220</v>
      </c>
      <c r="C44" s="518">
        <v>0</v>
      </c>
      <c r="D44" s="518">
        <v>0</v>
      </c>
      <c r="E44" s="518">
        <v>0</v>
      </c>
      <c r="F44" s="493">
        <f t="shared" si="0"/>
        <v>0</v>
      </c>
      <c r="G44" s="493">
        <f t="shared" si="1"/>
        <v>0</v>
      </c>
    </row>
    <row r="45" outlineLevel="2" spans="1:7">
      <c r="A45" s="516">
        <v>2010405</v>
      </c>
      <c r="B45" s="517" t="s">
        <v>221</v>
      </c>
      <c r="C45" s="518">
        <v>0</v>
      </c>
      <c r="D45" s="518">
        <v>0</v>
      </c>
      <c r="E45" s="518">
        <v>34</v>
      </c>
      <c r="F45" s="493">
        <f t="shared" si="0"/>
        <v>0</v>
      </c>
      <c r="G45" s="493">
        <f t="shared" si="1"/>
        <v>0</v>
      </c>
    </row>
    <row r="46" outlineLevel="2" spans="1:7">
      <c r="A46" s="516">
        <v>2010406</v>
      </c>
      <c r="B46" s="517" t="s">
        <v>222</v>
      </c>
      <c r="C46" s="518">
        <v>0</v>
      </c>
      <c r="D46" s="518">
        <v>0</v>
      </c>
      <c r="E46" s="518">
        <v>0</v>
      </c>
      <c r="F46" s="493">
        <f t="shared" si="0"/>
        <v>0</v>
      </c>
      <c r="G46" s="493">
        <f t="shared" si="1"/>
        <v>0</v>
      </c>
    </row>
    <row r="47" outlineLevel="2" spans="1:7">
      <c r="A47" s="516">
        <v>2010407</v>
      </c>
      <c r="B47" s="517" t="s">
        <v>223</v>
      </c>
      <c r="C47" s="518">
        <v>0</v>
      </c>
      <c r="D47" s="518">
        <v>0</v>
      </c>
      <c r="E47" s="518">
        <v>0</v>
      </c>
      <c r="F47" s="493">
        <f t="shared" si="0"/>
        <v>0</v>
      </c>
      <c r="G47" s="493">
        <f t="shared" si="1"/>
        <v>0</v>
      </c>
    </row>
    <row r="48" outlineLevel="2" spans="1:7">
      <c r="A48" s="516">
        <v>2010408</v>
      </c>
      <c r="B48" s="517" t="s">
        <v>224</v>
      </c>
      <c r="C48" s="518">
        <v>98.481402</v>
      </c>
      <c r="D48" s="518">
        <v>106</v>
      </c>
      <c r="E48" s="518">
        <v>109.651518</v>
      </c>
      <c r="F48" s="493">
        <f t="shared" si="0"/>
        <v>1.11342360865253</v>
      </c>
      <c r="G48" s="493">
        <f t="shared" si="1"/>
        <v>1.03444828301887</v>
      </c>
    </row>
    <row r="49" outlineLevel="2" spans="1:7">
      <c r="A49" s="516">
        <v>2010450</v>
      </c>
      <c r="B49" s="517" t="s">
        <v>205</v>
      </c>
      <c r="C49" s="518">
        <v>88.127868</v>
      </c>
      <c r="D49" s="518">
        <v>91</v>
      </c>
      <c r="E49" s="518">
        <v>112.182629</v>
      </c>
      <c r="F49" s="493">
        <f t="shared" si="0"/>
        <v>1.27295294378391</v>
      </c>
      <c r="G49" s="493">
        <f t="shared" si="1"/>
        <v>1.23277614285714</v>
      </c>
    </row>
    <row r="50" outlineLevel="2" spans="1:7">
      <c r="A50" s="516">
        <v>2010499</v>
      </c>
      <c r="B50" s="517" t="s">
        <v>225</v>
      </c>
      <c r="C50" s="518">
        <v>200</v>
      </c>
      <c r="D50" s="518">
        <v>200</v>
      </c>
      <c r="E50" s="518">
        <v>0</v>
      </c>
      <c r="F50" s="493">
        <f t="shared" si="0"/>
        <v>0</v>
      </c>
      <c r="G50" s="493">
        <f t="shared" si="1"/>
        <v>0</v>
      </c>
    </row>
    <row r="51" outlineLevel="1" spans="1:7">
      <c r="A51" s="514">
        <v>20105</v>
      </c>
      <c r="B51" s="515" t="s">
        <v>226</v>
      </c>
      <c r="C51" s="511">
        <f>SUM(C52:C61)</f>
        <v>897.821025</v>
      </c>
      <c r="D51" s="511">
        <f>SUM(D52:D61)</f>
        <v>877</v>
      </c>
      <c r="E51" s="511">
        <f>SUM(E52:E61)</f>
        <v>788.849149</v>
      </c>
      <c r="F51" s="489">
        <f t="shared" si="0"/>
        <v>0.878626281891761</v>
      </c>
      <c r="G51" s="489">
        <f t="shared" si="1"/>
        <v>0.899485916761688</v>
      </c>
    </row>
    <row r="52" outlineLevel="2" spans="1:7">
      <c r="A52" s="516">
        <v>2010501</v>
      </c>
      <c r="B52" s="517" t="s">
        <v>196</v>
      </c>
      <c r="C52" s="518">
        <v>538.821025</v>
      </c>
      <c r="D52" s="518">
        <v>523</v>
      </c>
      <c r="E52" s="518">
        <v>502.959149</v>
      </c>
      <c r="F52" s="493">
        <f t="shared" si="0"/>
        <v>0.933443807245643</v>
      </c>
      <c r="G52" s="493">
        <f t="shared" si="1"/>
        <v>0.961680973231358</v>
      </c>
    </row>
    <row r="53" outlineLevel="2" spans="1:7">
      <c r="A53" s="516">
        <v>2010502</v>
      </c>
      <c r="B53" s="517" t="s">
        <v>197</v>
      </c>
      <c r="C53" s="518">
        <v>24</v>
      </c>
      <c r="D53" s="518">
        <v>26</v>
      </c>
      <c r="E53" s="518">
        <v>0</v>
      </c>
      <c r="F53" s="493">
        <f t="shared" si="0"/>
        <v>0</v>
      </c>
      <c r="G53" s="493">
        <f t="shared" si="1"/>
        <v>0</v>
      </c>
    </row>
    <row r="54" outlineLevel="2" spans="1:7">
      <c r="A54" s="516">
        <v>2010503</v>
      </c>
      <c r="B54" s="517" t="s">
        <v>198</v>
      </c>
      <c r="C54" s="518">
        <v>0</v>
      </c>
      <c r="D54" s="518">
        <v>0</v>
      </c>
      <c r="E54" s="518">
        <v>0</v>
      </c>
      <c r="F54" s="493">
        <f t="shared" si="0"/>
        <v>0</v>
      </c>
      <c r="G54" s="493">
        <f t="shared" si="1"/>
        <v>0</v>
      </c>
    </row>
    <row r="55" outlineLevel="2" spans="1:7">
      <c r="A55" s="516">
        <v>2010504</v>
      </c>
      <c r="B55" s="517" t="s">
        <v>227</v>
      </c>
      <c r="C55" s="518">
        <v>0</v>
      </c>
      <c r="D55" s="518">
        <v>0</v>
      </c>
      <c r="E55" s="518">
        <v>0</v>
      </c>
      <c r="F55" s="493">
        <f t="shared" si="0"/>
        <v>0</v>
      </c>
      <c r="G55" s="493">
        <f t="shared" si="1"/>
        <v>0</v>
      </c>
    </row>
    <row r="56" outlineLevel="2" spans="1:7">
      <c r="A56" s="516">
        <v>2010505</v>
      </c>
      <c r="B56" s="517" t="s">
        <v>228</v>
      </c>
      <c r="C56" s="518">
        <v>0</v>
      </c>
      <c r="D56" s="518">
        <v>0</v>
      </c>
      <c r="E56" s="518">
        <v>65</v>
      </c>
      <c r="F56" s="493">
        <f t="shared" si="0"/>
        <v>0</v>
      </c>
      <c r="G56" s="493">
        <f t="shared" si="1"/>
        <v>0</v>
      </c>
    </row>
    <row r="57" outlineLevel="2" spans="1:7">
      <c r="A57" s="516">
        <v>2010506</v>
      </c>
      <c r="B57" s="517" t="s">
        <v>229</v>
      </c>
      <c r="C57" s="518">
        <v>0</v>
      </c>
      <c r="D57" s="518">
        <v>0</v>
      </c>
      <c r="E57" s="518">
        <v>0</v>
      </c>
      <c r="F57" s="493">
        <f t="shared" si="0"/>
        <v>0</v>
      </c>
      <c r="G57" s="493">
        <f t="shared" si="1"/>
        <v>0</v>
      </c>
    </row>
    <row r="58" outlineLevel="2" spans="1:7">
      <c r="A58" s="516">
        <v>2010507</v>
      </c>
      <c r="B58" s="517" t="s">
        <v>230</v>
      </c>
      <c r="C58" s="518">
        <v>100</v>
      </c>
      <c r="D58" s="518">
        <v>93</v>
      </c>
      <c r="E58" s="518">
        <v>45</v>
      </c>
      <c r="F58" s="493">
        <f t="shared" si="0"/>
        <v>0.45</v>
      </c>
      <c r="G58" s="493">
        <f t="shared" si="1"/>
        <v>0.483870967741935</v>
      </c>
    </row>
    <row r="59" outlineLevel="2" spans="1:7">
      <c r="A59" s="516">
        <v>2010508</v>
      </c>
      <c r="B59" s="517" t="s">
        <v>231</v>
      </c>
      <c r="C59" s="518">
        <v>235</v>
      </c>
      <c r="D59" s="518">
        <v>235</v>
      </c>
      <c r="E59" s="518">
        <v>175.89</v>
      </c>
      <c r="F59" s="493">
        <f t="shared" si="0"/>
        <v>0.748468085106383</v>
      </c>
      <c r="G59" s="493">
        <f t="shared" si="1"/>
        <v>0.748468085106383</v>
      </c>
    </row>
    <row r="60" outlineLevel="2" spans="1:7">
      <c r="A60" s="516">
        <v>2010550</v>
      </c>
      <c r="B60" s="517" t="s">
        <v>205</v>
      </c>
      <c r="C60" s="518">
        <v>0</v>
      </c>
      <c r="D60" s="518">
        <v>0</v>
      </c>
      <c r="E60" s="518">
        <v>0</v>
      </c>
      <c r="F60" s="493">
        <f t="shared" si="0"/>
        <v>0</v>
      </c>
      <c r="G60" s="493">
        <f t="shared" si="1"/>
        <v>0</v>
      </c>
    </row>
    <row r="61" outlineLevel="2" spans="1:7">
      <c r="A61" s="516">
        <v>2010599</v>
      </c>
      <c r="B61" s="517" t="s">
        <v>232</v>
      </c>
      <c r="C61" s="518">
        <v>0</v>
      </c>
      <c r="D61" s="518">
        <v>0</v>
      </c>
      <c r="E61" s="518">
        <v>0</v>
      </c>
      <c r="F61" s="493">
        <f t="shared" si="0"/>
        <v>0</v>
      </c>
      <c r="G61" s="493">
        <f t="shared" si="1"/>
        <v>0</v>
      </c>
    </row>
    <row r="62" outlineLevel="1" spans="1:7">
      <c r="A62" s="514">
        <v>20106</v>
      </c>
      <c r="B62" s="515" t="s">
        <v>233</v>
      </c>
      <c r="C62" s="511">
        <f>SUM(C63:C72)</f>
        <v>3538.689739</v>
      </c>
      <c r="D62" s="511">
        <f>SUM(D63:D72)</f>
        <v>2708</v>
      </c>
      <c r="E62" s="511">
        <f>SUM(E63:E72)</f>
        <v>3728.068319</v>
      </c>
      <c r="F62" s="489">
        <f t="shared" si="0"/>
        <v>1.05351658211593</v>
      </c>
      <c r="G62" s="489">
        <f t="shared" si="1"/>
        <v>1.37668697156573</v>
      </c>
    </row>
    <row r="63" outlineLevel="2" spans="1:7">
      <c r="A63" s="516">
        <v>2010601</v>
      </c>
      <c r="B63" s="517" t="s">
        <v>196</v>
      </c>
      <c r="C63" s="518">
        <v>1472.598739</v>
      </c>
      <c r="D63" s="518">
        <v>1433</v>
      </c>
      <c r="E63" s="518">
        <v>1267.068319</v>
      </c>
      <c r="F63" s="493">
        <f t="shared" si="0"/>
        <v>0.860430126308834</v>
      </c>
      <c r="G63" s="493">
        <f t="shared" si="1"/>
        <v>0.884206782274948</v>
      </c>
    </row>
    <row r="64" outlineLevel="2" spans="1:7">
      <c r="A64" s="516">
        <v>2010602</v>
      </c>
      <c r="B64" s="517" t="s">
        <v>197</v>
      </c>
      <c r="C64" s="518">
        <v>794.25</v>
      </c>
      <c r="D64" s="518">
        <v>727</v>
      </c>
      <c r="E64" s="518">
        <v>1260</v>
      </c>
      <c r="F64" s="493">
        <f t="shared" si="0"/>
        <v>1.58640226628895</v>
      </c>
      <c r="G64" s="493">
        <f t="shared" si="1"/>
        <v>1.73314993122421</v>
      </c>
    </row>
    <row r="65" outlineLevel="2" spans="1:7">
      <c r="A65" s="516">
        <v>2010603</v>
      </c>
      <c r="B65" s="517" t="s">
        <v>198</v>
      </c>
      <c r="C65" s="518">
        <v>0</v>
      </c>
      <c r="D65" s="518">
        <v>0</v>
      </c>
      <c r="E65" s="518">
        <v>0</v>
      </c>
      <c r="F65" s="493">
        <f t="shared" si="0"/>
        <v>0</v>
      </c>
      <c r="G65" s="493">
        <f t="shared" si="1"/>
        <v>0</v>
      </c>
    </row>
    <row r="66" outlineLevel="2" spans="1:7">
      <c r="A66" s="516">
        <v>2010604</v>
      </c>
      <c r="B66" s="517" t="s">
        <v>234</v>
      </c>
      <c r="C66" s="518">
        <v>223.781</v>
      </c>
      <c r="D66" s="518">
        <v>48</v>
      </c>
      <c r="E66" s="518">
        <v>400</v>
      </c>
      <c r="F66" s="493">
        <f t="shared" si="0"/>
        <v>1.78746184886116</v>
      </c>
      <c r="G66" s="493">
        <f t="shared" si="1"/>
        <v>8.33333333333333</v>
      </c>
    </row>
    <row r="67" outlineLevel="2" spans="1:7">
      <c r="A67" s="516">
        <v>2010605</v>
      </c>
      <c r="B67" s="517" t="s">
        <v>235</v>
      </c>
      <c r="C67" s="518">
        <v>0</v>
      </c>
      <c r="D67" s="518">
        <v>0</v>
      </c>
      <c r="E67" s="518">
        <v>0</v>
      </c>
      <c r="F67" s="493">
        <f t="shared" si="0"/>
        <v>0</v>
      </c>
      <c r="G67" s="493">
        <f t="shared" si="1"/>
        <v>0</v>
      </c>
    </row>
    <row r="68" outlineLevel="2" spans="1:7">
      <c r="A68" s="516">
        <v>2010606</v>
      </c>
      <c r="B68" s="517" t="s">
        <v>236</v>
      </c>
      <c r="C68" s="518">
        <v>0</v>
      </c>
      <c r="D68" s="518">
        <v>0</v>
      </c>
      <c r="E68" s="518">
        <v>0</v>
      </c>
      <c r="F68" s="493">
        <f t="shared" si="0"/>
        <v>0</v>
      </c>
      <c r="G68" s="493">
        <f t="shared" si="1"/>
        <v>0</v>
      </c>
    </row>
    <row r="69" outlineLevel="2" spans="1:7">
      <c r="A69" s="516">
        <v>2010607</v>
      </c>
      <c r="B69" s="517" t="s">
        <v>237</v>
      </c>
      <c r="C69" s="518">
        <v>278.06</v>
      </c>
      <c r="D69" s="518">
        <v>184</v>
      </c>
      <c r="E69" s="518">
        <v>601</v>
      </c>
      <c r="F69" s="493">
        <f t="shared" si="0"/>
        <v>2.16140401352226</v>
      </c>
      <c r="G69" s="493">
        <f t="shared" si="1"/>
        <v>3.26630434782609</v>
      </c>
    </row>
    <row r="70" outlineLevel="2" spans="1:7">
      <c r="A70" s="516">
        <v>2010608</v>
      </c>
      <c r="B70" s="517" t="s">
        <v>238</v>
      </c>
      <c r="C70" s="518">
        <v>755</v>
      </c>
      <c r="D70" s="518">
        <v>306</v>
      </c>
      <c r="E70" s="518">
        <v>200</v>
      </c>
      <c r="F70" s="493">
        <f t="shared" si="0"/>
        <v>0.264900662251656</v>
      </c>
      <c r="G70" s="493">
        <f t="shared" si="1"/>
        <v>0.65359477124183</v>
      </c>
    </row>
    <row r="71" outlineLevel="2" spans="1:7">
      <c r="A71" s="516">
        <v>2010650</v>
      </c>
      <c r="B71" s="517" t="s">
        <v>205</v>
      </c>
      <c r="C71" s="518">
        <v>0</v>
      </c>
      <c r="D71" s="518">
        <v>0</v>
      </c>
      <c r="E71" s="518">
        <v>0</v>
      </c>
      <c r="F71" s="493">
        <f t="shared" si="0"/>
        <v>0</v>
      </c>
      <c r="G71" s="493">
        <f t="shared" si="1"/>
        <v>0</v>
      </c>
    </row>
    <row r="72" outlineLevel="2" spans="1:7">
      <c r="A72" s="516">
        <v>2010699</v>
      </c>
      <c r="B72" s="517" t="s">
        <v>239</v>
      </c>
      <c r="C72" s="518">
        <v>15</v>
      </c>
      <c r="D72" s="518">
        <v>10</v>
      </c>
      <c r="E72" s="518">
        <v>0</v>
      </c>
      <c r="F72" s="493">
        <f t="shared" ref="F72:F135" si="2">IF(C72&gt;0,E72/C72,0)</f>
        <v>0</v>
      </c>
      <c r="G72" s="493">
        <f t="shared" ref="G72:G135" si="3">IF(D72&gt;0,E72/D72,0)</f>
        <v>0</v>
      </c>
    </row>
    <row r="73" outlineLevel="1" spans="1:7">
      <c r="A73" s="514">
        <v>20107</v>
      </c>
      <c r="B73" s="515" t="s">
        <v>240</v>
      </c>
      <c r="C73" s="511">
        <f>SUM(C74:C80)</f>
        <v>4101.610183</v>
      </c>
      <c r="D73" s="511">
        <f>SUM(D74:D80)</f>
        <v>4709</v>
      </c>
      <c r="E73" s="511">
        <f>SUM(E74:E80)</f>
        <v>4171.094776</v>
      </c>
      <c r="F73" s="489">
        <f t="shared" si="2"/>
        <v>1.01694080858488</v>
      </c>
      <c r="G73" s="489">
        <f t="shared" si="3"/>
        <v>0.885770816733914</v>
      </c>
    </row>
    <row r="74" outlineLevel="2" spans="1:7">
      <c r="A74" s="516">
        <v>2010701</v>
      </c>
      <c r="B74" s="517" t="s">
        <v>196</v>
      </c>
      <c r="C74" s="518">
        <v>3656.610183</v>
      </c>
      <c r="D74" s="518">
        <v>4190</v>
      </c>
      <c r="E74" s="518">
        <v>3408.094776</v>
      </c>
      <c r="F74" s="493">
        <f t="shared" si="2"/>
        <v>0.932036669329595</v>
      </c>
      <c r="G74" s="493">
        <f t="shared" si="3"/>
        <v>0.813387774701671</v>
      </c>
    </row>
    <row r="75" outlineLevel="2" spans="1:7">
      <c r="A75" s="516">
        <v>2010702</v>
      </c>
      <c r="B75" s="517" t="s">
        <v>197</v>
      </c>
      <c r="C75" s="518">
        <v>150</v>
      </c>
      <c r="D75" s="518">
        <v>270</v>
      </c>
      <c r="E75" s="518">
        <v>600</v>
      </c>
      <c r="F75" s="493">
        <f t="shared" si="2"/>
        <v>4</v>
      </c>
      <c r="G75" s="493">
        <f t="shared" si="3"/>
        <v>2.22222222222222</v>
      </c>
    </row>
    <row r="76" outlineLevel="2" spans="1:7">
      <c r="A76" s="516">
        <v>2010703</v>
      </c>
      <c r="B76" s="517" t="s">
        <v>198</v>
      </c>
      <c r="C76" s="518">
        <v>0</v>
      </c>
      <c r="D76" s="518">
        <v>0</v>
      </c>
      <c r="E76" s="518">
        <v>0</v>
      </c>
      <c r="F76" s="493">
        <f t="shared" si="2"/>
        <v>0</v>
      </c>
      <c r="G76" s="493">
        <f t="shared" si="3"/>
        <v>0</v>
      </c>
    </row>
    <row r="77" outlineLevel="2" spans="1:7">
      <c r="A77" s="516">
        <v>2010709</v>
      </c>
      <c r="B77" s="517" t="s">
        <v>237</v>
      </c>
      <c r="C77" s="518">
        <v>0</v>
      </c>
      <c r="D77" s="518">
        <v>0</v>
      </c>
      <c r="E77" s="518">
        <v>163</v>
      </c>
      <c r="F77" s="493">
        <f t="shared" si="2"/>
        <v>0</v>
      </c>
      <c r="G77" s="493">
        <f t="shared" si="3"/>
        <v>0</v>
      </c>
    </row>
    <row r="78" outlineLevel="2" spans="1:7">
      <c r="A78" s="516">
        <v>2010710</v>
      </c>
      <c r="B78" s="517" t="s">
        <v>241</v>
      </c>
      <c r="C78" s="518">
        <v>295</v>
      </c>
      <c r="D78" s="518">
        <v>249</v>
      </c>
      <c r="E78" s="518">
        <v>0</v>
      </c>
      <c r="F78" s="493">
        <f t="shared" si="2"/>
        <v>0</v>
      </c>
      <c r="G78" s="493">
        <f t="shared" si="3"/>
        <v>0</v>
      </c>
    </row>
    <row r="79" outlineLevel="2" spans="1:7">
      <c r="A79" s="516">
        <v>2010750</v>
      </c>
      <c r="B79" s="517" t="s">
        <v>205</v>
      </c>
      <c r="C79" s="518">
        <v>0</v>
      </c>
      <c r="D79" s="518">
        <v>0</v>
      </c>
      <c r="E79" s="518">
        <v>0</v>
      </c>
      <c r="F79" s="493">
        <f t="shared" si="2"/>
        <v>0</v>
      </c>
      <c r="G79" s="493">
        <f t="shared" si="3"/>
        <v>0</v>
      </c>
    </row>
    <row r="80" outlineLevel="2" spans="1:7">
      <c r="A80" s="516">
        <v>2010799</v>
      </c>
      <c r="B80" s="517" t="s">
        <v>242</v>
      </c>
      <c r="C80" s="518">
        <v>0</v>
      </c>
      <c r="D80" s="518">
        <v>0</v>
      </c>
      <c r="E80" s="518">
        <v>0</v>
      </c>
      <c r="F80" s="493">
        <f t="shared" si="2"/>
        <v>0</v>
      </c>
      <c r="G80" s="493">
        <f t="shared" si="3"/>
        <v>0</v>
      </c>
    </row>
    <row r="81" outlineLevel="1" spans="1:7">
      <c r="A81" s="514">
        <v>20108</v>
      </c>
      <c r="B81" s="515" t="s">
        <v>243</v>
      </c>
      <c r="C81" s="511">
        <f>SUM(C82:C89)</f>
        <v>1435.710381</v>
      </c>
      <c r="D81" s="511">
        <f>SUM(D82:D89)</f>
        <v>1372</v>
      </c>
      <c r="E81" s="511">
        <f>SUM(E82:E89)</f>
        <v>1315.060156</v>
      </c>
      <c r="F81" s="489">
        <f t="shared" si="2"/>
        <v>0.915964788862246</v>
      </c>
      <c r="G81" s="489">
        <f t="shared" si="3"/>
        <v>0.958498655976676</v>
      </c>
    </row>
    <row r="82" outlineLevel="2" spans="1:7">
      <c r="A82" s="516">
        <v>2010801</v>
      </c>
      <c r="B82" s="517" t="s">
        <v>196</v>
      </c>
      <c r="C82" s="518">
        <v>864.210381</v>
      </c>
      <c r="D82" s="518">
        <v>860</v>
      </c>
      <c r="E82" s="518">
        <v>635.060156</v>
      </c>
      <c r="F82" s="493">
        <f t="shared" si="2"/>
        <v>0.734844396644664</v>
      </c>
      <c r="G82" s="493">
        <f t="shared" si="3"/>
        <v>0.738442041860465</v>
      </c>
    </row>
    <row r="83" outlineLevel="2" spans="1:7">
      <c r="A83" s="516">
        <v>2010802</v>
      </c>
      <c r="B83" s="517" t="s">
        <v>197</v>
      </c>
      <c r="C83" s="518">
        <v>15</v>
      </c>
      <c r="D83" s="518">
        <v>32</v>
      </c>
      <c r="E83" s="518">
        <v>150</v>
      </c>
      <c r="F83" s="493">
        <f t="shared" si="2"/>
        <v>10</v>
      </c>
      <c r="G83" s="493">
        <f t="shared" si="3"/>
        <v>4.6875</v>
      </c>
    </row>
    <row r="84" outlineLevel="2" spans="1:7">
      <c r="A84" s="516">
        <v>2010803</v>
      </c>
      <c r="B84" s="517" t="s">
        <v>198</v>
      </c>
      <c r="C84" s="518">
        <v>0</v>
      </c>
      <c r="D84" s="518">
        <v>0</v>
      </c>
      <c r="E84" s="518">
        <v>0</v>
      </c>
      <c r="F84" s="493">
        <f t="shared" si="2"/>
        <v>0</v>
      </c>
      <c r="G84" s="493">
        <f t="shared" si="3"/>
        <v>0</v>
      </c>
    </row>
    <row r="85" outlineLevel="2" spans="1:7">
      <c r="A85" s="516">
        <v>2010804</v>
      </c>
      <c r="B85" s="517" t="s">
        <v>244</v>
      </c>
      <c r="C85" s="518">
        <v>130</v>
      </c>
      <c r="D85" s="518">
        <v>129</v>
      </c>
      <c r="E85" s="518">
        <v>130</v>
      </c>
      <c r="F85" s="493">
        <f t="shared" si="2"/>
        <v>1</v>
      </c>
      <c r="G85" s="493">
        <f t="shared" si="3"/>
        <v>1.0077519379845</v>
      </c>
    </row>
    <row r="86" outlineLevel="2" spans="1:7">
      <c r="A86" s="516">
        <v>2010805</v>
      </c>
      <c r="B86" s="517" t="s">
        <v>245</v>
      </c>
      <c r="C86" s="518">
        <v>0</v>
      </c>
      <c r="D86" s="518">
        <v>0</v>
      </c>
      <c r="E86" s="518">
        <v>0</v>
      </c>
      <c r="F86" s="493">
        <f t="shared" si="2"/>
        <v>0</v>
      </c>
      <c r="G86" s="493">
        <f t="shared" si="3"/>
        <v>0</v>
      </c>
    </row>
    <row r="87" outlineLevel="2" spans="1:7">
      <c r="A87" s="516">
        <v>2010806</v>
      </c>
      <c r="B87" s="517" t="s">
        <v>237</v>
      </c>
      <c r="C87" s="518">
        <v>6.5</v>
      </c>
      <c r="D87" s="518">
        <v>7</v>
      </c>
      <c r="E87" s="518">
        <v>3</v>
      </c>
      <c r="F87" s="493">
        <f t="shared" si="2"/>
        <v>0.461538461538462</v>
      </c>
      <c r="G87" s="493">
        <f t="shared" si="3"/>
        <v>0.428571428571429</v>
      </c>
    </row>
    <row r="88" outlineLevel="2" spans="1:7">
      <c r="A88" s="516">
        <v>2010850</v>
      </c>
      <c r="B88" s="517" t="s">
        <v>205</v>
      </c>
      <c r="C88" s="518">
        <v>0</v>
      </c>
      <c r="D88" s="518">
        <v>0</v>
      </c>
      <c r="E88" s="518">
        <v>0</v>
      </c>
      <c r="F88" s="493">
        <f t="shared" si="2"/>
        <v>0</v>
      </c>
      <c r="G88" s="493">
        <f t="shared" si="3"/>
        <v>0</v>
      </c>
    </row>
    <row r="89" outlineLevel="2" spans="1:7">
      <c r="A89" s="516">
        <v>2010899</v>
      </c>
      <c r="B89" s="517" t="s">
        <v>246</v>
      </c>
      <c r="C89" s="518">
        <v>420</v>
      </c>
      <c r="D89" s="518">
        <v>344</v>
      </c>
      <c r="E89" s="518">
        <v>397</v>
      </c>
      <c r="F89" s="493">
        <f t="shared" si="2"/>
        <v>0.945238095238095</v>
      </c>
      <c r="G89" s="493">
        <f t="shared" si="3"/>
        <v>1.15406976744186</v>
      </c>
    </row>
    <row r="90" outlineLevel="1" spans="1:7">
      <c r="A90" s="514">
        <v>20109</v>
      </c>
      <c r="B90" s="515" t="s">
        <v>247</v>
      </c>
      <c r="C90" s="511">
        <f>SUM(C91:C102)</f>
        <v>371.65</v>
      </c>
      <c r="D90" s="511">
        <f>SUM(D91:D102)</f>
        <v>409</v>
      </c>
      <c r="E90" s="511">
        <f>SUM(E91:E102)</f>
        <v>1033.5</v>
      </c>
      <c r="F90" s="489">
        <f t="shared" si="2"/>
        <v>2.78084219023275</v>
      </c>
      <c r="G90" s="489">
        <f t="shared" si="3"/>
        <v>2.52689486552567</v>
      </c>
    </row>
    <row r="91" outlineLevel="2" spans="1:7">
      <c r="A91" s="516">
        <v>2010901</v>
      </c>
      <c r="B91" s="517" t="s">
        <v>196</v>
      </c>
      <c r="C91" s="518">
        <v>362.65</v>
      </c>
      <c r="D91" s="518">
        <v>400</v>
      </c>
      <c r="E91" s="518">
        <v>0</v>
      </c>
      <c r="F91" s="493">
        <f t="shared" si="2"/>
        <v>0</v>
      </c>
      <c r="G91" s="493">
        <f t="shared" si="3"/>
        <v>0</v>
      </c>
    </row>
    <row r="92" outlineLevel="2" spans="1:7">
      <c r="A92" s="516">
        <v>2010902</v>
      </c>
      <c r="B92" s="517" t="s">
        <v>197</v>
      </c>
      <c r="C92" s="518">
        <v>0</v>
      </c>
      <c r="D92" s="518">
        <v>0</v>
      </c>
      <c r="E92" s="518">
        <v>0</v>
      </c>
      <c r="F92" s="493">
        <f t="shared" si="2"/>
        <v>0</v>
      </c>
      <c r="G92" s="493">
        <f t="shared" si="3"/>
        <v>0</v>
      </c>
    </row>
    <row r="93" outlineLevel="2" spans="1:7">
      <c r="A93" s="516">
        <v>2010903</v>
      </c>
      <c r="B93" s="517" t="s">
        <v>198</v>
      </c>
      <c r="C93" s="518">
        <v>0</v>
      </c>
      <c r="D93" s="518">
        <v>0</v>
      </c>
      <c r="E93" s="518">
        <v>0</v>
      </c>
      <c r="F93" s="493">
        <f t="shared" si="2"/>
        <v>0</v>
      </c>
      <c r="G93" s="493">
        <f t="shared" si="3"/>
        <v>0</v>
      </c>
    </row>
    <row r="94" outlineLevel="2" spans="1:7">
      <c r="A94" s="516">
        <v>2010905</v>
      </c>
      <c r="B94" s="517" t="s">
        <v>248</v>
      </c>
      <c r="C94" s="518">
        <v>0</v>
      </c>
      <c r="D94" s="518">
        <v>0</v>
      </c>
      <c r="E94" s="518">
        <v>0</v>
      </c>
      <c r="F94" s="493">
        <f t="shared" si="2"/>
        <v>0</v>
      </c>
      <c r="G94" s="493">
        <f t="shared" si="3"/>
        <v>0</v>
      </c>
    </row>
    <row r="95" outlineLevel="2" spans="1:7">
      <c r="A95" s="516">
        <v>2010907</v>
      </c>
      <c r="B95" s="517" t="s">
        <v>249</v>
      </c>
      <c r="C95" s="518">
        <v>9</v>
      </c>
      <c r="D95" s="518">
        <v>9</v>
      </c>
      <c r="E95" s="518">
        <v>1033.5</v>
      </c>
      <c r="F95" s="493">
        <f t="shared" si="2"/>
        <v>114.833333333333</v>
      </c>
      <c r="G95" s="493">
        <f t="shared" si="3"/>
        <v>114.833333333333</v>
      </c>
    </row>
    <row r="96" outlineLevel="2" spans="1:7">
      <c r="A96" s="516">
        <v>2010908</v>
      </c>
      <c r="B96" s="517" t="s">
        <v>237</v>
      </c>
      <c r="C96" s="518">
        <v>0</v>
      </c>
      <c r="D96" s="518">
        <v>0</v>
      </c>
      <c r="E96" s="518">
        <v>0</v>
      </c>
      <c r="F96" s="493">
        <f t="shared" si="2"/>
        <v>0</v>
      </c>
      <c r="G96" s="493">
        <f t="shared" si="3"/>
        <v>0</v>
      </c>
    </row>
    <row r="97" outlineLevel="2" spans="1:7">
      <c r="A97" s="516">
        <v>2010909</v>
      </c>
      <c r="B97" s="517" t="s">
        <v>250</v>
      </c>
      <c r="C97" s="518">
        <v>0</v>
      </c>
      <c r="D97" s="518">
        <v>0</v>
      </c>
      <c r="E97" s="518">
        <v>0</v>
      </c>
      <c r="F97" s="493">
        <f t="shared" si="2"/>
        <v>0</v>
      </c>
      <c r="G97" s="493">
        <f t="shared" si="3"/>
        <v>0</v>
      </c>
    </row>
    <row r="98" outlineLevel="2" spans="1:7">
      <c r="A98" s="516">
        <v>2010910</v>
      </c>
      <c r="B98" s="517" t="s">
        <v>251</v>
      </c>
      <c r="C98" s="518">
        <v>0</v>
      </c>
      <c r="D98" s="518">
        <v>0</v>
      </c>
      <c r="E98" s="518">
        <v>0</v>
      </c>
      <c r="F98" s="493">
        <f t="shared" si="2"/>
        <v>0</v>
      </c>
      <c r="G98" s="493">
        <f t="shared" si="3"/>
        <v>0</v>
      </c>
    </row>
    <row r="99" outlineLevel="2" spans="1:7">
      <c r="A99" s="516">
        <v>2010911</v>
      </c>
      <c r="B99" s="517" t="s">
        <v>252</v>
      </c>
      <c r="C99" s="518">
        <v>0</v>
      </c>
      <c r="D99" s="518">
        <v>0</v>
      </c>
      <c r="E99" s="518">
        <v>0</v>
      </c>
      <c r="F99" s="493">
        <f t="shared" si="2"/>
        <v>0</v>
      </c>
      <c r="G99" s="493">
        <f t="shared" si="3"/>
        <v>0</v>
      </c>
    </row>
    <row r="100" outlineLevel="2" spans="1:7">
      <c r="A100" s="516">
        <v>2010912</v>
      </c>
      <c r="B100" s="517" t="s">
        <v>253</v>
      </c>
      <c r="C100" s="518">
        <v>0</v>
      </c>
      <c r="D100" s="518">
        <v>0</v>
      </c>
      <c r="E100" s="518">
        <v>0</v>
      </c>
      <c r="F100" s="493">
        <f t="shared" si="2"/>
        <v>0</v>
      </c>
      <c r="G100" s="493">
        <f t="shared" si="3"/>
        <v>0</v>
      </c>
    </row>
    <row r="101" outlineLevel="2" spans="1:7">
      <c r="A101" s="516">
        <v>2010950</v>
      </c>
      <c r="B101" s="517" t="s">
        <v>205</v>
      </c>
      <c r="C101" s="518">
        <v>0</v>
      </c>
      <c r="D101" s="518">
        <v>0</v>
      </c>
      <c r="E101" s="518">
        <v>0</v>
      </c>
      <c r="F101" s="493">
        <f t="shared" si="2"/>
        <v>0</v>
      </c>
      <c r="G101" s="493">
        <f t="shared" si="3"/>
        <v>0</v>
      </c>
    </row>
    <row r="102" outlineLevel="2" spans="1:7">
      <c r="A102" s="516">
        <v>2010999</v>
      </c>
      <c r="B102" s="517" t="s">
        <v>254</v>
      </c>
      <c r="C102" s="518">
        <v>0</v>
      </c>
      <c r="D102" s="518">
        <v>0</v>
      </c>
      <c r="E102" s="518">
        <v>0</v>
      </c>
      <c r="F102" s="493">
        <f t="shared" si="2"/>
        <v>0</v>
      </c>
      <c r="G102" s="493">
        <f t="shared" si="3"/>
        <v>0</v>
      </c>
    </row>
    <row r="103" outlineLevel="1" spans="1:7">
      <c r="A103" s="514">
        <v>20111</v>
      </c>
      <c r="B103" s="515" t="s">
        <v>255</v>
      </c>
      <c r="C103" s="511">
        <f>SUM(C104:C111)</f>
        <v>9577.76321</v>
      </c>
      <c r="D103" s="511">
        <f>SUM(D104:D111)</f>
        <v>5353</v>
      </c>
      <c r="E103" s="511">
        <f>SUM(E104:E111)</f>
        <v>6648.00736</v>
      </c>
      <c r="F103" s="489">
        <f t="shared" si="2"/>
        <v>0.694108552721257</v>
      </c>
      <c r="G103" s="489">
        <f t="shared" si="3"/>
        <v>1.24192179338689</v>
      </c>
    </row>
    <row r="104" outlineLevel="2" spans="1:7">
      <c r="A104" s="516">
        <v>2011101</v>
      </c>
      <c r="B104" s="517" t="s">
        <v>196</v>
      </c>
      <c r="C104" s="518">
        <v>3834.78121</v>
      </c>
      <c r="D104" s="518">
        <v>3719</v>
      </c>
      <c r="E104" s="518">
        <v>3466.50736</v>
      </c>
      <c r="F104" s="493">
        <f t="shared" si="2"/>
        <v>0.903964834019827</v>
      </c>
      <c r="G104" s="493">
        <f t="shared" si="3"/>
        <v>0.932107383705297</v>
      </c>
    </row>
    <row r="105" outlineLevel="2" spans="1:7">
      <c r="A105" s="516">
        <v>2011102</v>
      </c>
      <c r="B105" s="517" t="s">
        <v>197</v>
      </c>
      <c r="C105" s="518">
        <v>5742.982</v>
      </c>
      <c r="D105" s="518">
        <v>1634</v>
      </c>
      <c r="E105" s="518">
        <v>3181.5</v>
      </c>
      <c r="F105" s="493">
        <f t="shared" si="2"/>
        <v>0.553980493060922</v>
      </c>
      <c r="G105" s="493">
        <f t="shared" si="3"/>
        <v>1.94706242350061</v>
      </c>
    </row>
    <row r="106" outlineLevel="2" spans="1:7">
      <c r="A106" s="516">
        <v>2011103</v>
      </c>
      <c r="B106" s="517" t="s">
        <v>198</v>
      </c>
      <c r="C106" s="518">
        <v>0</v>
      </c>
      <c r="D106" s="518">
        <v>0</v>
      </c>
      <c r="E106" s="518">
        <v>0</v>
      </c>
      <c r="F106" s="493">
        <f t="shared" si="2"/>
        <v>0</v>
      </c>
      <c r="G106" s="493">
        <f t="shared" si="3"/>
        <v>0</v>
      </c>
    </row>
    <row r="107" outlineLevel="2" spans="1:7">
      <c r="A107" s="516">
        <v>2011104</v>
      </c>
      <c r="B107" s="517" t="s">
        <v>256</v>
      </c>
      <c r="C107" s="518">
        <v>0</v>
      </c>
      <c r="D107" s="518">
        <v>0</v>
      </c>
      <c r="E107" s="518">
        <v>0</v>
      </c>
      <c r="F107" s="493">
        <f t="shared" si="2"/>
        <v>0</v>
      </c>
      <c r="G107" s="493">
        <f t="shared" si="3"/>
        <v>0</v>
      </c>
    </row>
    <row r="108" outlineLevel="2" spans="1:7">
      <c r="A108" s="516">
        <v>2011105</v>
      </c>
      <c r="B108" s="517" t="s">
        <v>257</v>
      </c>
      <c r="C108" s="518">
        <v>0</v>
      </c>
      <c r="D108" s="518">
        <v>0</v>
      </c>
      <c r="E108" s="518">
        <v>0</v>
      </c>
      <c r="F108" s="493">
        <f t="shared" si="2"/>
        <v>0</v>
      </c>
      <c r="G108" s="493">
        <f t="shared" si="3"/>
        <v>0</v>
      </c>
    </row>
    <row r="109" outlineLevel="2" spans="1:7">
      <c r="A109" s="516">
        <v>2011106</v>
      </c>
      <c r="B109" s="517" t="s">
        <v>258</v>
      </c>
      <c r="C109" s="518">
        <v>0</v>
      </c>
      <c r="D109" s="518">
        <v>0</v>
      </c>
      <c r="E109" s="518">
        <v>0</v>
      </c>
      <c r="F109" s="493">
        <f t="shared" si="2"/>
        <v>0</v>
      </c>
      <c r="G109" s="493">
        <f t="shared" si="3"/>
        <v>0</v>
      </c>
    </row>
    <row r="110" outlineLevel="2" spans="1:7">
      <c r="A110" s="516">
        <v>2011150</v>
      </c>
      <c r="B110" s="517" t="s">
        <v>205</v>
      </c>
      <c r="C110" s="518">
        <v>0</v>
      </c>
      <c r="D110" s="518">
        <v>0</v>
      </c>
      <c r="E110" s="518">
        <v>0</v>
      </c>
      <c r="F110" s="493">
        <f t="shared" si="2"/>
        <v>0</v>
      </c>
      <c r="G110" s="493">
        <f t="shared" si="3"/>
        <v>0</v>
      </c>
    </row>
    <row r="111" outlineLevel="2" spans="1:7">
      <c r="A111" s="516">
        <v>2011199</v>
      </c>
      <c r="B111" s="517" t="s">
        <v>259</v>
      </c>
      <c r="C111" s="518">
        <v>0</v>
      </c>
      <c r="D111" s="518">
        <v>0</v>
      </c>
      <c r="E111" s="518">
        <v>0</v>
      </c>
      <c r="F111" s="493">
        <f t="shared" si="2"/>
        <v>0</v>
      </c>
      <c r="G111" s="493">
        <f t="shared" si="3"/>
        <v>0</v>
      </c>
    </row>
    <row r="112" outlineLevel="1" spans="1:7">
      <c r="A112" s="514">
        <v>20113</v>
      </c>
      <c r="B112" s="515" t="s">
        <v>260</v>
      </c>
      <c r="C112" s="511">
        <f>SUM(C113:C122)</f>
        <v>4460.718327</v>
      </c>
      <c r="D112" s="511">
        <f>SUM(D113:D122)</f>
        <v>3764</v>
      </c>
      <c r="E112" s="511">
        <f>SUM(E113:E122)</f>
        <v>6362.544677</v>
      </c>
      <c r="F112" s="489">
        <f t="shared" si="2"/>
        <v>1.42634979628473</v>
      </c>
      <c r="G112" s="489">
        <f t="shared" si="3"/>
        <v>1.69036787380446</v>
      </c>
    </row>
    <row r="113" outlineLevel="2" spans="1:7">
      <c r="A113" s="516">
        <v>2011301</v>
      </c>
      <c r="B113" s="517" t="s">
        <v>196</v>
      </c>
      <c r="C113" s="518">
        <v>416.702421</v>
      </c>
      <c r="D113" s="518">
        <v>435</v>
      </c>
      <c r="E113" s="518">
        <v>382.443432</v>
      </c>
      <c r="F113" s="493">
        <f t="shared" si="2"/>
        <v>0.917785481260739</v>
      </c>
      <c r="G113" s="493">
        <f t="shared" si="3"/>
        <v>0.879180303448276</v>
      </c>
    </row>
    <row r="114" outlineLevel="2" spans="1:7">
      <c r="A114" s="516">
        <v>2011302</v>
      </c>
      <c r="B114" s="517" t="s">
        <v>197</v>
      </c>
      <c r="C114" s="518">
        <v>229.07</v>
      </c>
      <c r="D114" s="518">
        <v>254</v>
      </c>
      <c r="E114" s="518">
        <v>2132.81</v>
      </c>
      <c r="F114" s="493">
        <f t="shared" si="2"/>
        <v>9.310734709914</v>
      </c>
      <c r="G114" s="493">
        <f t="shared" si="3"/>
        <v>8.39688976377953</v>
      </c>
    </row>
    <row r="115" outlineLevel="2" spans="1:7">
      <c r="A115" s="516">
        <v>2011303</v>
      </c>
      <c r="B115" s="517" t="s">
        <v>198</v>
      </c>
      <c r="C115" s="518">
        <v>0</v>
      </c>
      <c r="D115" s="518">
        <v>0</v>
      </c>
      <c r="E115" s="518">
        <v>0</v>
      </c>
      <c r="F115" s="493">
        <f t="shared" si="2"/>
        <v>0</v>
      </c>
      <c r="G115" s="493">
        <f t="shared" si="3"/>
        <v>0</v>
      </c>
    </row>
    <row r="116" outlineLevel="2" spans="1:7">
      <c r="A116" s="516">
        <v>2011304</v>
      </c>
      <c r="B116" s="517" t="s">
        <v>261</v>
      </c>
      <c r="C116" s="518">
        <v>0</v>
      </c>
      <c r="D116" s="518">
        <v>0</v>
      </c>
      <c r="E116" s="518">
        <v>0</v>
      </c>
      <c r="F116" s="493">
        <f t="shared" si="2"/>
        <v>0</v>
      </c>
      <c r="G116" s="493">
        <f t="shared" si="3"/>
        <v>0</v>
      </c>
    </row>
    <row r="117" outlineLevel="2" spans="1:7">
      <c r="A117" s="516">
        <v>2011305</v>
      </c>
      <c r="B117" s="517" t="s">
        <v>262</v>
      </c>
      <c r="C117" s="518">
        <v>0</v>
      </c>
      <c r="D117" s="518">
        <v>0</v>
      </c>
      <c r="E117" s="518">
        <v>0</v>
      </c>
      <c r="F117" s="493">
        <f t="shared" si="2"/>
        <v>0</v>
      </c>
      <c r="G117" s="493">
        <f t="shared" si="3"/>
        <v>0</v>
      </c>
    </row>
    <row r="118" outlineLevel="2" spans="1:7">
      <c r="A118" s="516">
        <v>2011306</v>
      </c>
      <c r="B118" s="517" t="s">
        <v>263</v>
      </c>
      <c r="C118" s="518">
        <v>0</v>
      </c>
      <c r="D118" s="518">
        <v>0</v>
      </c>
      <c r="E118" s="518">
        <v>0</v>
      </c>
      <c r="F118" s="493">
        <f t="shared" si="2"/>
        <v>0</v>
      </c>
      <c r="G118" s="493">
        <f t="shared" si="3"/>
        <v>0</v>
      </c>
    </row>
    <row r="119" outlineLevel="2" spans="1:7">
      <c r="A119" s="516">
        <v>2011307</v>
      </c>
      <c r="B119" s="517" t="s">
        <v>264</v>
      </c>
      <c r="C119" s="518">
        <v>0</v>
      </c>
      <c r="D119" s="518">
        <v>0</v>
      </c>
      <c r="E119" s="518">
        <v>0</v>
      </c>
      <c r="F119" s="493">
        <f t="shared" si="2"/>
        <v>0</v>
      </c>
      <c r="G119" s="493">
        <f t="shared" si="3"/>
        <v>0</v>
      </c>
    </row>
    <row r="120" outlineLevel="2" spans="1:7">
      <c r="A120" s="516">
        <v>2011308</v>
      </c>
      <c r="B120" s="517" t="s">
        <v>265</v>
      </c>
      <c r="C120" s="518">
        <v>515.210949</v>
      </c>
      <c r="D120" s="518">
        <v>477</v>
      </c>
      <c r="E120" s="518">
        <v>340</v>
      </c>
      <c r="F120" s="493">
        <f t="shared" si="2"/>
        <v>0.659923863535749</v>
      </c>
      <c r="G120" s="493">
        <f t="shared" si="3"/>
        <v>0.712788259958071</v>
      </c>
    </row>
    <row r="121" outlineLevel="2" spans="1:7">
      <c r="A121" s="516">
        <v>2011350</v>
      </c>
      <c r="B121" s="517" t="s">
        <v>205</v>
      </c>
      <c r="C121" s="518">
        <v>1149.204956</v>
      </c>
      <c r="D121" s="518">
        <v>1237</v>
      </c>
      <c r="E121" s="518">
        <v>1773.441245</v>
      </c>
      <c r="F121" s="493">
        <f t="shared" si="2"/>
        <v>1.54318969452826</v>
      </c>
      <c r="G121" s="493">
        <f t="shared" si="3"/>
        <v>1.43366309215845</v>
      </c>
    </row>
    <row r="122" outlineLevel="2" spans="1:7">
      <c r="A122" s="516">
        <v>2011399</v>
      </c>
      <c r="B122" s="517" t="s">
        <v>266</v>
      </c>
      <c r="C122" s="518">
        <v>2150.530001</v>
      </c>
      <c r="D122" s="518">
        <v>1361</v>
      </c>
      <c r="E122" s="518">
        <v>1733.85</v>
      </c>
      <c r="F122" s="493">
        <f t="shared" si="2"/>
        <v>0.806243111788144</v>
      </c>
      <c r="G122" s="493">
        <f t="shared" si="3"/>
        <v>1.27395297575312</v>
      </c>
    </row>
    <row r="123" outlineLevel="1" spans="1:7">
      <c r="A123" s="514">
        <v>20114</v>
      </c>
      <c r="B123" s="515" t="s">
        <v>267</v>
      </c>
      <c r="C123" s="511">
        <f>SUM(C124:C134)</f>
        <v>0</v>
      </c>
      <c r="D123" s="511">
        <f>SUM(D124:D134)</f>
        <v>0</v>
      </c>
      <c r="E123" s="511">
        <f>SUM(E124:E134)</f>
        <v>0</v>
      </c>
      <c r="F123" s="489">
        <f t="shared" si="2"/>
        <v>0</v>
      </c>
      <c r="G123" s="489">
        <f t="shared" si="3"/>
        <v>0</v>
      </c>
    </row>
    <row r="124" outlineLevel="2" spans="1:7">
      <c r="A124" s="516">
        <v>2011401</v>
      </c>
      <c r="B124" s="517" t="s">
        <v>196</v>
      </c>
      <c r="C124" s="518">
        <v>0</v>
      </c>
      <c r="D124" s="518">
        <v>0</v>
      </c>
      <c r="E124" s="518">
        <v>0</v>
      </c>
      <c r="F124" s="493">
        <f t="shared" si="2"/>
        <v>0</v>
      </c>
      <c r="G124" s="493">
        <f t="shared" si="3"/>
        <v>0</v>
      </c>
    </row>
    <row r="125" outlineLevel="2" spans="1:7">
      <c r="A125" s="516">
        <v>2011402</v>
      </c>
      <c r="B125" s="517" t="s">
        <v>197</v>
      </c>
      <c r="C125" s="518">
        <v>0</v>
      </c>
      <c r="D125" s="518">
        <v>0</v>
      </c>
      <c r="E125" s="518">
        <v>0</v>
      </c>
      <c r="F125" s="493">
        <f t="shared" si="2"/>
        <v>0</v>
      </c>
      <c r="G125" s="493">
        <f t="shared" si="3"/>
        <v>0</v>
      </c>
    </row>
    <row r="126" outlineLevel="2" spans="1:7">
      <c r="A126" s="516">
        <v>2011403</v>
      </c>
      <c r="B126" s="517" t="s">
        <v>198</v>
      </c>
      <c r="C126" s="518">
        <v>0</v>
      </c>
      <c r="D126" s="518">
        <v>0</v>
      </c>
      <c r="E126" s="518">
        <v>0</v>
      </c>
      <c r="F126" s="493">
        <f t="shared" si="2"/>
        <v>0</v>
      </c>
      <c r="G126" s="493">
        <f t="shared" si="3"/>
        <v>0</v>
      </c>
    </row>
    <row r="127" outlineLevel="2" spans="1:7">
      <c r="A127" s="516">
        <v>2011404</v>
      </c>
      <c r="B127" s="517" t="s">
        <v>268</v>
      </c>
      <c r="C127" s="518">
        <v>0</v>
      </c>
      <c r="D127" s="518">
        <v>0</v>
      </c>
      <c r="E127" s="518">
        <v>0</v>
      </c>
      <c r="F127" s="493">
        <f t="shared" si="2"/>
        <v>0</v>
      </c>
      <c r="G127" s="493">
        <f t="shared" si="3"/>
        <v>0</v>
      </c>
    </row>
    <row r="128" outlineLevel="2" spans="1:7">
      <c r="A128" s="516">
        <v>2011405</v>
      </c>
      <c r="B128" s="517" t="s">
        <v>269</v>
      </c>
      <c r="C128" s="518">
        <v>0</v>
      </c>
      <c r="D128" s="518">
        <v>0</v>
      </c>
      <c r="E128" s="518">
        <v>0</v>
      </c>
      <c r="F128" s="493">
        <f t="shared" si="2"/>
        <v>0</v>
      </c>
      <c r="G128" s="493">
        <f t="shared" si="3"/>
        <v>0</v>
      </c>
    </row>
    <row r="129" outlineLevel="2" spans="1:7">
      <c r="A129" s="516">
        <v>2011408</v>
      </c>
      <c r="B129" s="517" t="s">
        <v>270</v>
      </c>
      <c r="C129" s="518">
        <v>0</v>
      </c>
      <c r="D129" s="518">
        <v>0</v>
      </c>
      <c r="E129" s="518">
        <v>0</v>
      </c>
      <c r="F129" s="493">
        <f t="shared" si="2"/>
        <v>0</v>
      </c>
      <c r="G129" s="493">
        <f t="shared" si="3"/>
        <v>0</v>
      </c>
    </row>
    <row r="130" outlineLevel="2" spans="1:7">
      <c r="A130" s="516">
        <v>2011409</v>
      </c>
      <c r="B130" s="517" t="s">
        <v>271</v>
      </c>
      <c r="C130" s="518">
        <v>0</v>
      </c>
      <c r="D130" s="518">
        <v>0</v>
      </c>
      <c r="E130" s="518">
        <v>0</v>
      </c>
      <c r="F130" s="493">
        <f t="shared" si="2"/>
        <v>0</v>
      </c>
      <c r="G130" s="493">
        <f t="shared" si="3"/>
        <v>0</v>
      </c>
    </row>
    <row r="131" outlineLevel="2" spans="1:7">
      <c r="A131" s="516">
        <v>2011410</v>
      </c>
      <c r="B131" s="517" t="s">
        <v>272</v>
      </c>
      <c r="C131" s="518">
        <v>0</v>
      </c>
      <c r="D131" s="518">
        <v>0</v>
      </c>
      <c r="E131" s="518">
        <v>0</v>
      </c>
      <c r="F131" s="493">
        <f t="shared" si="2"/>
        <v>0</v>
      </c>
      <c r="G131" s="493">
        <f t="shared" si="3"/>
        <v>0</v>
      </c>
    </row>
    <row r="132" outlineLevel="2" spans="1:7">
      <c r="A132" s="516">
        <v>2011411</v>
      </c>
      <c r="B132" s="517" t="s">
        <v>273</v>
      </c>
      <c r="C132" s="518">
        <v>0</v>
      </c>
      <c r="D132" s="518">
        <v>0</v>
      </c>
      <c r="E132" s="518">
        <v>0</v>
      </c>
      <c r="F132" s="493">
        <f t="shared" si="2"/>
        <v>0</v>
      </c>
      <c r="G132" s="493">
        <f t="shared" si="3"/>
        <v>0</v>
      </c>
    </row>
    <row r="133" outlineLevel="2" spans="1:7">
      <c r="A133" s="516">
        <v>2011450</v>
      </c>
      <c r="B133" s="517" t="s">
        <v>205</v>
      </c>
      <c r="C133" s="518">
        <v>0</v>
      </c>
      <c r="D133" s="518">
        <v>0</v>
      </c>
      <c r="E133" s="518">
        <v>0</v>
      </c>
      <c r="F133" s="493">
        <f t="shared" si="2"/>
        <v>0</v>
      </c>
      <c r="G133" s="493">
        <f t="shared" si="3"/>
        <v>0</v>
      </c>
    </row>
    <row r="134" outlineLevel="2" spans="1:7">
      <c r="A134" s="516">
        <v>2011499</v>
      </c>
      <c r="B134" s="517" t="s">
        <v>274</v>
      </c>
      <c r="C134" s="518">
        <v>0</v>
      </c>
      <c r="D134" s="518">
        <v>0</v>
      </c>
      <c r="E134" s="518">
        <v>0</v>
      </c>
      <c r="F134" s="493">
        <f t="shared" si="2"/>
        <v>0</v>
      </c>
      <c r="G134" s="493">
        <f t="shared" si="3"/>
        <v>0</v>
      </c>
    </row>
    <row r="135" outlineLevel="1" spans="1:7">
      <c r="A135" s="514">
        <v>20123</v>
      </c>
      <c r="B135" s="515" t="s">
        <v>275</v>
      </c>
      <c r="C135" s="511">
        <f>SUM(C136:C141)</f>
        <v>45</v>
      </c>
      <c r="D135" s="511">
        <f>SUM(D136:D141)</f>
        <v>20</v>
      </c>
      <c r="E135" s="511">
        <f>SUM(E136:E141)</f>
        <v>0</v>
      </c>
      <c r="F135" s="489">
        <f t="shared" si="2"/>
        <v>0</v>
      </c>
      <c r="G135" s="489">
        <f t="shared" si="3"/>
        <v>0</v>
      </c>
    </row>
    <row r="136" outlineLevel="2" spans="1:7">
      <c r="A136" s="516">
        <v>2012301</v>
      </c>
      <c r="B136" s="517" t="s">
        <v>196</v>
      </c>
      <c r="C136" s="518">
        <v>0</v>
      </c>
      <c r="D136" s="518">
        <v>0</v>
      </c>
      <c r="E136" s="518">
        <v>0</v>
      </c>
      <c r="F136" s="493">
        <f t="shared" ref="F136:F199" si="4">IF(C136&gt;0,E136/C136,0)</f>
        <v>0</v>
      </c>
      <c r="G136" s="493">
        <f t="shared" ref="G136:G199" si="5">IF(D136&gt;0,E136/D136,0)</f>
        <v>0</v>
      </c>
    </row>
    <row r="137" outlineLevel="2" spans="1:7">
      <c r="A137" s="516">
        <v>2012302</v>
      </c>
      <c r="B137" s="517" t="s">
        <v>197</v>
      </c>
      <c r="C137" s="518">
        <v>0</v>
      </c>
      <c r="D137" s="518">
        <v>0</v>
      </c>
      <c r="E137" s="518">
        <v>0</v>
      </c>
      <c r="F137" s="493">
        <f t="shared" si="4"/>
        <v>0</v>
      </c>
      <c r="G137" s="493">
        <f t="shared" si="5"/>
        <v>0</v>
      </c>
    </row>
    <row r="138" outlineLevel="2" spans="1:7">
      <c r="A138" s="516">
        <v>2012303</v>
      </c>
      <c r="B138" s="517" t="s">
        <v>198</v>
      </c>
      <c r="C138" s="518">
        <v>0</v>
      </c>
      <c r="D138" s="518">
        <v>0</v>
      </c>
      <c r="E138" s="518">
        <v>0</v>
      </c>
      <c r="F138" s="493">
        <f t="shared" si="4"/>
        <v>0</v>
      </c>
      <c r="G138" s="493">
        <f t="shared" si="5"/>
        <v>0</v>
      </c>
    </row>
    <row r="139" outlineLevel="2" spans="1:7">
      <c r="A139" s="516">
        <v>2012304</v>
      </c>
      <c r="B139" s="517" t="s">
        <v>276</v>
      </c>
      <c r="C139" s="518">
        <v>45</v>
      </c>
      <c r="D139" s="518">
        <v>20</v>
      </c>
      <c r="E139" s="518">
        <v>0</v>
      </c>
      <c r="F139" s="493">
        <f t="shared" si="4"/>
        <v>0</v>
      </c>
      <c r="G139" s="493">
        <f t="shared" si="5"/>
        <v>0</v>
      </c>
    </row>
    <row r="140" outlineLevel="2" spans="1:7">
      <c r="A140" s="516">
        <v>2012350</v>
      </c>
      <c r="B140" s="517" t="s">
        <v>205</v>
      </c>
      <c r="C140" s="518">
        <v>0</v>
      </c>
      <c r="D140" s="518">
        <v>0</v>
      </c>
      <c r="E140" s="518">
        <v>0</v>
      </c>
      <c r="F140" s="493">
        <f t="shared" si="4"/>
        <v>0</v>
      </c>
      <c r="G140" s="493">
        <f t="shared" si="5"/>
        <v>0</v>
      </c>
    </row>
    <row r="141" outlineLevel="2" spans="1:7">
      <c r="A141" s="516">
        <v>2012399</v>
      </c>
      <c r="B141" s="517" t="s">
        <v>277</v>
      </c>
      <c r="C141" s="518">
        <v>0</v>
      </c>
      <c r="D141" s="518">
        <v>0</v>
      </c>
      <c r="E141" s="518">
        <v>0</v>
      </c>
      <c r="F141" s="493">
        <f t="shared" si="4"/>
        <v>0</v>
      </c>
      <c r="G141" s="493">
        <f t="shared" si="5"/>
        <v>0</v>
      </c>
    </row>
    <row r="142" outlineLevel="1" spans="1:7">
      <c r="A142" s="514">
        <v>20125</v>
      </c>
      <c r="B142" s="515" t="s">
        <v>278</v>
      </c>
      <c r="C142" s="511">
        <f>SUM(C143:C149)</f>
        <v>0</v>
      </c>
      <c r="D142" s="511">
        <f>SUM(D143:D149)</f>
        <v>0</v>
      </c>
      <c r="E142" s="511">
        <f>SUM(E143:E149)</f>
        <v>0</v>
      </c>
      <c r="F142" s="489">
        <f t="shared" si="4"/>
        <v>0</v>
      </c>
      <c r="G142" s="489">
        <f t="shared" si="5"/>
        <v>0</v>
      </c>
    </row>
    <row r="143" outlineLevel="2" spans="1:7">
      <c r="A143" s="516">
        <v>2012501</v>
      </c>
      <c r="B143" s="517" t="s">
        <v>196</v>
      </c>
      <c r="C143" s="518">
        <v>0</v>
      </c>
      <c r="D143" s="518">
        <v>0</v>
      </c>
      <c r="E143" s="518">
        <v>0</v>
      </c>
      <c r="F143" s="493">
        <f t="shared" si="4"/>
        <v>0</v>
      </c>
      <c r="G143" s="493">
        <f t="shared" si="5"/>
        <v>0</v>
      </c>
    </row>
    <row r="144" outlineLevel="2" spans="1:7">
      <c r="A144" s="516">
        <v>2012502</v>
      </c>
      <c r="B144" s="517" t="s">
        <v>197</v>
      </c>
      <c r="C144" s="518">
        <v>0</v>
      </c>
      <c r="D144" s="518">
        <v>0</v>
      </c>
      <c r="E144" s="518">
        <v>0</v>
      </c>
      <c r="F144" s="493">
        <f t="shared" si="4"/>
        <v>0</v>
      </c>
      <c r="G144" s="493">
        <f t="shared" si="5"/>
        <v>0</v>
      </c>
    </row>
    <row r="145" outlineLevel="2" spans="1:7">
      <c r="A145" s="516">
        <v>2012503</v>
      </c>
      <c r="B145" s="517" t="s">
        <v>198</v>
      </c>
      <c r="C145" s="518">
        <v>0</v>
      </c>
      <c r="D145" s="518">
        <v>0</v>
      </c>
      <c r="E145" s="518">
        <v>0</v>
      </c>
      <c r="F145" s="493">
        <f t="shared" si="4"/>
        <v>0</v>
      </c>
      <c r="G145" s="493">
        <f t="shared" si="5"/>
        <v>0</v>
      </c>
    </row>
    <row r="146" outlineLevel="2" spans="1:7">
      <c r="A146" s="516">
        <v>2012504</v>
      </c>
      <c r="B146" s="517" t="s">
        <v>279</v>
      </c>
      <c r="C146" s="518">
        <v>0</v>
      </c>
      <c r="D146" s="518">
        <v>0</v>
      </c>
      <c r="E146" s="518">
        <v>0</v>
      </c>
      <c r="F146" s="493">
        <f t="shared" si="4"/>
        <v>0</v>
      </c>
      <c r="G146" s="493">
        <f t="shared" si="5"/>
        <v>0</v>
      </c>
    </row>
    <row r="147" outlineLevel="2" spans="1:7">
      <c r="A147" s="516">
        <v>2012505</v>
      </c>
      <c r="B147" s="517" t="s">
        <v>280</v>
      </c>
      <c r="C147" s="518">
        <v>0</v>
      </c>
      <c r="D147" s="518">
        <v>0</v>
      </c>
      <c r="E147" s="518">
        <v>0</v>
      </c>
      <c r="F147" s="493">
        <f t="shared" si="4"/>
        <v>0</v>
      </c>
      <c r="G147" s="493">
        <f t="shared" si="5"/>
        <v>0</v>
      </c>
    </row>
    <row r="148" outlineLevel="2" spans="1:7">
      <c r="A148" s="516">
        <v>2012550</v>
      </c>
      <c r="B148" s="517" t="s">
        <v>205</v>
      </c>
      <c r="C148" s="518">
        <v>0</v>
      </c>
      <c r="D148" s="518">
        <v>0</v>
      </c>
      <c r="E148" s="518">
        <v>0</v>
      </c>
      <c r="F148" s="493">
        <f t="shared" si="4"/>
        <v>0</v>
      </c>
      <c r="G148" s="493">
        <f t="shared" si="5"/>
        <v>0</v>
      </c>
    </row>
    <row r="149" outlineLevel="2" spans="1:7">
      <c r="A149" s="516">
        <v>2012599</v>
      </c>
      <c r="B149" s="517" t="s">
        <v>281</v>
      </c>
      <c r="C149" s="518">
        <v>0</v>
      </c>
      <c r="D149" s="518">
        <v>0</v>
      </c>
      <c r="E149" s="518">
        <v>0</v>
      </c>
      <c r="F149" s="493">
        <f t="shared" si="4"/>
        <v>0</v>
      </c>
      <c r="G149" s="493">
        <f t="shared" si="5"/>
        <v>0</v>
      </c>
    </row>
    <row r="150" outlineLevel="1" spans="1:7">
      <c r="A150" s="514">
        <v>20126</v>
      </c>
      <c r="B150" s="515" t="s">
        <v>282</v>
      </c>
      <c r="C150" s="511">
        <f>SUM(C151:C155)</f>
        <v>6301.273119</v>
      </c>
      <c r="D150" s="511">
        <f>SUM(D151:D155)</f>
        <v>6165</v>
      </c>
      <c r="E150" s="511">
        <f>SUM(E151:E155)</f>
        <v>1102.374401</v>
      </c>
      <c r="F150" s="489">
        <f t="shared" si="4"/>
        <v>0.17494471040718</v>
      </c>
      <c r="G150" s="489">
        <f t="shared" si="5"/>
        <v>0.178811743876723</v>
      </c>
    </row>
    <row r="151" outlineLevel="2" spans="1:7">
      <c r="A151" s="516">
        <v>2012601</v>
      </c>
      <c r="B151" s="517" t="s">
        <v>196</v>
      </c>
      <c r="C151" s="518">
        <v>402.273119</v>
      </c>
      <c r="D151" s="518">
        <v>410</v>
      </c>
      <c r="E151" s="518">
        <v>388.374401</v>
      </c>
      <c r="F151" s="493">
        <f t="shared" si="4"/>
        <v>0.965449548220993</v>
      </c>
      <c r="G151" s="493">
        <f t="shared" si="5"/>
        <v>0.947254636585366</v>
      </c>
    </row>
    <row r="152" outlineLevel="2" spans="1:7">
      <c r="A152" s="516">
        <v>2012602</v>
      </c>
      <c r="B152" s="517" t="s">
        <v>197</v>
      </c>
      <c r="C152" s="518">
        <v>0</v>
      </c>
      <c r="D152" s="518">
        <v>0</v>
      </c>
      <c r="E152" s="518">
        <v>440</v>
      </c>
      <c r="F152" s="493">
        <f t="shared" si="4"/>
        <v>0</v>
      </c>
      <c r="G152" s="493">
        <f t="shared" si="5"/>
        <v>0</v>
      </c>
    </row>
    <row r="153" outlineLevel="2" spans="1:7">
      <c r="A153" s="516">
        <v>2012603</v>
      </c>
      <c r="B153" s="517" t="s">
        <v>198</v>
      </c>
      <c r="C153" s="518">
        <v>0</v>
      </c>
      <c r="D153" s="518">
        <v>0</v>
      </c>
      <c r="E153" s="518">
        <v>0</v>
      </c>
      <c r="F153" s="493">
        <f t="shared" si="4"/>
        <v>0</v>
      </c>
      <c r="G153" s="493">
        <f t="shared" si="5"/>
        <v>0</v>
      </c>
    </row>
    <row r="154" outlineLevel="2" spans="1:7">
      <c r="A154" s="516">
        <v>2012604</v>
      </c>
      <c r="B154" s="517" t="s">
        <v>283</v>
      </c>
      <c r="C154" s="518">
        <v>5884</v>
      </c>
      <c r="D154" s="518">
        <v>5740</v>
      </c>
      <c r="E154" s="518">
        <v>259</v>
      </c>
      <c r="F154" s="493">
        <f t="shared" si="4"/>
        <v>0.0440176750509857</v>
      </c>
      <c r="G154" s="493">
        <f t="shared" si="5"/>
        <v>0.0451219512195122</v>
      </c>
    </row>
    <row r="155" outlineLevel="2" spans="1:7">
      <c r="A155" s="516">
        <v>2012699</v>
      </c>
      <c r="B155" s="517" t="s">
        <v>284</v>
      </c>
      <c r="C155" s="518">
        <v>15</v>
      </c>
      <c r="D155" s="518">
        <v>15</v>
      </c>
      <c r="E155" s="518">
        <v>15</v>
      </c>
      <c r="F155" s="493">
        <f t="shared" si="4"/>
        <v>1</v>
      </c>
      <c r="G155" s="493">
        <f t="shared" si="5"/>
        <v>1</v>
      </c>
    </row>
    <row r="156" outlineLevel="1" spans="1:7">
      <c r="A156" s="514">
        <v>20128</v>
      </c>
      <c r="B156" s="515" t="s">
        <v>285</v>
      </c>
      <c r="C156" s="511">
        <f>SUM(C157:C162)</f>
        <v>539.31016</v>
      </c>
      <c r="D156" s="511">
        <f>SUM(D157:D162)</f>
        <v>529</v>
      </c>
      <c r="E156" s="511">
        <f>SUM(E157:E162)</f>
        <v>494.195118</v>
      </c>
      <c r="F156" s="489">
        <f t="shared" si="4"/>
        <v>0.91634676046155</v>
      </c>
      <c r="G156" s="489">
        <f t="shared" si="5"/>
        <v>0.93420627221172</v>
      </c>
    </row>
    <row r="157" outlineLevel="2" spans="1:7">
      <c r="A157" s="516">
        <v>2012801</v>
      </c>
      <c r="B157" s="517" t="s">
        <v>196</v>
      </c>
      <c r="C157" s="518">
        <v>261.51016</v>
      </c>
      <c r="D157" s="518">
        <v>258</v>
      </c>
      <c r="E157" s="518">
        <v>283.195118</v>
      </c>
      <c r="F157" s="493">
        <f t="shared" si="4"/>
        <v>1.08292204784701</v>
      </c>
      <c r="G157" s="493">
        <f t="shared" si="5"/>
        <v>1.09765549612403</v>
      </c>
    </row>
    <row r="158" outlineLevel="2" spans="1:7">
      <c r="A158" s="516">
        <v>2012802</v>
      </c>
      <c r="B158" s="517" t="s">
        <v>197</v>
      </c>
      <c r="C158" s="518">
        <v>177.8</v>
      </c>
      <c r="D158" s="518">
        <v>182</v>
      </c>
      <c r="E158" s="518">
        <v>144</v>
      </c>
      <c r="F158" s="493">
        <f t="shared" si="4"/>
        <v>0.809898762654668</v>
      </c>
      <c r="G158" s="493">
        <f t="shared" si="5"/>
        <v>0.791208791208791</v>
      </c>
    </row>
    <row r="159" outlineLevel="2" spans="1:7">
      <c r="A159" s="516">
        <v>2012803</v>
      </c>
      <c r="B159" s="517" t="s">
        <v>198</v>
      </c>
      <c r="C159" s="518">
        <v>0</v>
      </c>
      <c r="D159" s="518">
        <v>0</v>
      </c>
      <c r="E159" s="518">
        <v>0</v>
      </c>
      <c r="F159" s="493">
        <f t="shared" si="4"/>
        <v>0</v>
      </c>
      <c r="G159" s="493">
        <f t="shared" si="5"/>
        <v>0</v>
      </c>
    </row>
    <row r="160" outlineLevel="2" spans="1:7">
      <c r="A160" s="516">
        <v>2012804</v>
      </c>
      <c r="B160" s="517" t="s">
        <v>210</v>
      </c>
      <c r="C160" s="518">
        <v>0</v>
      </c>
      <c r="D160" s="518">
        <v>0</v>
      </c>
      <c r="E160" s="518">
        <v>16</v>
      </c>
      <c r="F160" s="493">
        <f t="shared" si="4"/>
        <v>0</v>
      </c>
      <c r="G160" s="493">
        <f t="shared" si="5"/>
        <v>0</v>
      </c>
    </row>
    <row r="161" outlineLevel="2" spans="1:7">
      <c r="A161" s="516">
        <v>2012850</v>
      </c>
      <c r="B161" s="517" t="s">
        <v>205</v>
      </c>
      <c r="C161" s="518">
        <v>0</v>
      </c>
      <c r="D161" s="518">
        <v>0</v>
      </c>
      <c r="E161" s="518">
        <v>0</v>
      </c>
      <c r="F161" s="493">
        <f t="shared" si="4"/>
        <v>0</v>
      </c>
      <c r="G161" s="493">
        <f t="shared" si="5"/>
        <v>0</v>
      </c>
    </row>
    <row r="162" ht="27" outlineLevel="2" spans="1:7">
      <c r="A162" s="516">
        <v>2012899</v>
      </c>
      <c r="B162" s="517" t="s">
        <v>286</v>
      </c>
      <c r="C162" s="518">
        <v>100</v>
      </c>
      <c r="D162" s="518">
        <v>89</v>
      </c>
      <c r="E162" s="518">
        <v>51</v>
      </c>
      <c r="F162" s="493">
        <f t="shared" si="4"/>
        <v>0.51</v>
      </c>
      <c r="G162" s="493">
        <f t="shared" si="5"/>
        <v>0.573033707865168</v>
      </c>
    </row>
    <row r="163" outlineLevel="1" spans="1:7">
      <c r="A163" s="514">
        <v>20129</v>
      </c>
      <c r="B163" s="515" t="s">
        <v>287</v>
      </c>
      <c r="C163" s="511">
        <f>SUM(C164:C169)</f>
        <v>2147.1210728</v>
      </c>
      <c r="D163" s="511">
        <f>SUM(D164:D169)</f>
        <v>2186</v>
      </c>
      <c r="E163" s="511">
        <f>SUM(E164:E169)</f>
        <v>2571.278769</v>
      </c>
      <c r="F163" s="489">
        <f t="shared" si="4"/>
        <v>1.19754717215218</v>
      </c>
      <c r="G163" s="489">
        <f t="shared" si="5"/>
        <v>1.17624829322964</v>
      </c>
    </row>
    <row r="164" outlineLevel="2" spans="1:7">
      <c r="A164" s="516">
        <v>2012901</v>
      </c>
      <c r="B164" s="517" t="s">
        <v>196</v>
      </c>
      <c r="C164" s="518">
        <v>1066.8328738</v>
      </c>
      <c r="D164" s="518">
        <v>1062</v>
      </c>
      <c r="E164" s="518">
        <v>1295.846682</v>
      </c>
      <c r="F164" s="493">
        <f t="shared" si="4"/>
        <v>1.21466699595061</v>
      </c>
      <c r="G164" s="493">
        <f t="shared" si="5"/>
        <v>1.22019461581921</v>
      </c>
    </row>
    <row r="165" outlineLevel="2" spans="1:7">
      <c r="A165" s="516">
        <v>2012902</v>
      </c>
      <c r="B165" s="517" t="s">
        <v>197</v>
      </c>
      <c r="C165" s="518">
        <v>844.72</v>
      </c>
      <c r="D165" s="518">
        <v>893</v>
      </c>
      <c r="E165" s="518">
        <v>1039.42</v>
      </c>
      <c r="F165" s="493">
        <f t="shared" si="4"/>
        <v>1.23049057675916</v>
      </c>
      <c r="G165" s="493">
        <f t="shared" si="5"/>
        <v>1.16396416573348</v>
      </c>
    </row>
    <row r="166" outlineLevel="2" spans="1:7">
      <c r="A166" s="516">
        <v>2012903</v>
      </c>
      <c r="B166" s="517" t="s">
        <v>198</v>
      </c>
      <c r="C166" s="518">
        <v>0</v>
      </c>
      <c r="D166" s="518">
        <v>0</v>
      </c>
      <c r="E166" s="518">
        <v>0</v>
      </c>
      <c r="F166" s="493">
        <f t="shared" si="4"/>
        <v>0</v>
      </c>
      <c r="G166" s="493">
        <f t="shared" si="5"/>
        <v>0</v>
      </c>
    </row>
    <row r="167" outlineLevel="2" spans="1:7">
      <c r="A167" s="516">
        <v>2012906</v>
      </c>
      <c r="B167" s="517" t="s">
        <v>288</v>
      </c>
      <c r="C167" s="518">
        <v>0</v>
      </c>
      <c r="D167" s="518">
        <v>0</v>
      </c>
      <c r="E167" s="518">
        <v>0</v>
      </c>
      <c r="F167" s="493">
        <f t="shared" si="4"/>
        <v>0</v>
      </c>
      <c r="G167" s="493">
        <f t="shared" si="5"/>
        <v>0</v>
      </c>
    </row>
    <row r="168" outlineLevel="2" spans="1:7">
      <c r="A168" s="516">
        <v>2012950</v>
      </c>
      <c r="B168" s="517" t="s">
        <v>205</v>
      </c>
      <c r="C168" s="518">
        <v>169.188199</v>
      </c>
      <c r="D168" s="518">
        <v>165</v>
      </c>
      <c r="E168" s="518">
        <v>189.012087</v>
      </c>
      <c r="F168" s="493">
        <f t="shared" si="4"/>
        <v>1.11717063079559</v>
      </c>
      <c r="G168" s="493">
        <f t="shared" si="5"/>
        <v>1.1455278</v>
      </c>
    </row>
    <row r="169" outlineLevel="2" spans="1:7">
      <c r="A169" s="516">
        <v>2012999</v>
      </c>
      <c r="B169" s="517" t="s">
        <v>289</v>
      </c>
      <c r="C169" s="518">
        <v>66.38</v>
      </c>
      <c r="D169" s="518">
        <v>66</v>
      </c>
      <c r="E169" s="518">
        <v>47</v>
      </c>
      <c r="F169" s="493">
        <f t="shared" si="4"/>
        <v>0.708044591744501</v>
      </c>
      <c r="G169" s="493">
        <f t="shared" si="5"/>
        <v>0.712121212121212</v>
      </c>
    </row>
    <row r="170" ht="27" outlineLevel="1" spans="1:7">
      <c r="A170" s="514">
        <v>20131</v>
      </c>
      <c r="B170" s="515" t="s">
        <v>290</v>
      </c>
      <c r="C170" s="511">
        <f>SUM(C171:C176)</f>
        <v>7850.102785</v>
      </c>
      <c r="D170" s="511">
        <f>SUM(D171:D176)</f>
        <v>6942</v>
      </c>
      <c r="E170" s="511">
        <f>SUM(E171:E176)</f>
        <v>5888.569973</v>
      </c>
      <c r="F170" s="489">
        <f t="shared" si="4"/>
        <v>0.750126480413976</v>
      </c>
      <c r="G170" s="489">
        <f t="shared" si="5"/>
        <v>0.848252661048689</v>
      </c>
    </row>
    <row r="171" outlineLevel="2" spans="1:7">
      <c r="A171" s="516">
        <v>2013101</v>
      </c>
      <c r="B171" s="517" t="s">
        <v>196</v>
      </c>
      <c r="C171" s="518">
        <v>3101.402785</v>
      </c>
      <c r="D171" s="518">
        <v>3277</v>
      </c>
      <c r="E171" s="518">
        <v>2691.489973</v>
      </c>
      <c r="F171" s="493">
        <f t="shared" si="4"/>
        <v>0.867829869121627</v>
      </c>
      <c r="G171" s="493">
        <f t="shared" si="5"/>
        <v>0.821327425389075</v>
      </c>
    </row>
    <row r="172" outlineLevel="2" spans="1:7">
      <c r="A172" s="516">
        <v>2013102</v>
      </c>
      <c r="B172" s="517" t="s">
        <v>197</v>
      </c>
      <c r="C172" s="518">
        <v>4748.7</v>
      </c>
      <c r="D172" s="518">
        <v>3665</v>
      </c>
      <c r="E172" s="518">
        <v>3197.08</v>
      </c>
      <c r="F172" s="493">
        <f t="shared" si="4"/>
        <v>0.673253732600501</v>
      </c>
      <c r="G172" s="493">
        <f t="shared" si="5"/>
        <v>0.872327421555252</v>
      </c>
    </row>
    <row r="173" outlineLevel="2" spans="1:7">
      <c r="A173" s="516">
        <v>2013103</v>
      </c>
      <c r="B173" s="517" t="s">
        <v>198</v>
      </c>
      <c r="C173" s="518">
        <v>0</v>
      </c>
      <c r="D173" s="518">
        <v>0</v>
      </c>
      <c r="E173" s="518">
        <v>0</v>
      </c>
      <c r="F173" s="493">
        <f t="shared" si="4"/>
        <v>0</v>
      </c>
      <c r="G173" s="493">
        <f t="shared" si="5"/>
        <v>0</v>
      </c>
    </row>
    <row r="174" outlineLevel="2" spans="1:7">
      <c r="A174" s="516">
        <v>2013105</v>
      </c>
      <c r="B174" s="517" t="s">
        <v>291</v>
      </c>
      <c r="C174" s="518">
        <v>0</v>
      </c>
      <c r="D174" s="518">
        <v>0</v>
      </c>
      <c r="E174" s="518">
        <v>0</v>
      </c>
      <c r="F174" s="493">
        <f t="shared" si="4"/>
        <v>0</v>
      </c>
      <c r="G174" s="493">
        <f t="shared" si="5"/>
        <v>0</v>
      </c>
    </row>
    <row r="175" outlineLevel="2" spans="1:7">
      <c r="A175" s="516">
        <v>2013150</v>
      </c>
      <c r="B175" s="517" t="s">
        <v>205</v>
      </c>
      <c r="C175" s="518">
        <v>0</v>
      </c>
      <c r="D175" s="518">
        <v>0</v>
      </c>
      <c r="E175" s="518">
        <v>0</v>
      </c>
      <c r="F175" s="493">
        <f t="shared" si="4"/>
        <v>0</v>
      </c>
      <c r="G175" s="493">
        <f t="shared" si="5"/>
        <v>0</v>
      </c>
    </row>
    <row r="176" ht="27" outlineLevel="2" spans="1:7">
      <c r="A176" s="516">
        <v>2013199</v>
      </c>
      <c r="B176" s="517" t="s">
        <v>292</v>
      </c>
      <c r="C176" s="518">
        <v>0</v>
      </c>
      <c r="D176" s="518">
        <v>0</v>
      </c>
      <c r="E176" s="518">
        <v>0</v>
      </c>
      <c r="F176" s="493">
        <f t="shared" si="4"/>
        <v>0</v>
      </c>
      <c r="G176" s="493">
        <f t="shared" si="5"/>
        <v>0</v>
      </c>
    </row>
    <row r="177" outlineLevel="1" spans="1:7">
      <c r="A177" s="514">
        <v>20132</v>
      </c>
      <c r="B177" s="515" t="s">
        <v>293</v>
      </c>
      <c r="C177" s="511">
        <f>SUM(C178:C183)</f>
        <v>3684.873492</v>
      </c>
      <c r="D177" s="511">
        <f>SUM(D178:D183)</f>
        <v>3760</v>
      </c>
      <c r="E177" s="511">
        <f>SUM(E178:E183)</f>
        <v>2081.564327</v>
      </c>
      <c r="F177" s="489">
        <f t="shared" si="4"/>
        <v>0.564894380097215</v>
      </c>
      <c r="G177" s="489">
        <f t="shared" si="5"/>
        <v>0.553607533776596</v>
      </c>
    </row>
    <row r="178" outlineLevel="2" spans="1:7">
      <c r="A178" s="516">
        <v>2013201</v>
      </c>
      <c r="B178" s="517" t="s">
        <v>196</v>
      </c>
      <c r="C178" s="518">
        <v>783.977687</v>
      </c>
      <c r="D178" s="518">
        <v>836</v>
      </c>
      <c r="E178" s="518">
        <v>860.164327</v>
      </c>
      <c r="F178" s="493">
        <f t="shared" si="4"/>
        <v>1.0971796025108</v>
      </c>
      <c r="G178" s="493">
        <f t="shared" si="5"/>
        <v>1.02890469736842</v>
      </c>
    </row>
    <row r="179" outlineLevel="2" spans="1:7">
      <c r="A179" s="516">
        <v>2013202</v>
      </c>
      <c r="B179" s="517" t="s">
        <v>197</v>
      </c>
      <c r="C179" s="518">
        <v>1575.29297</v>
      </c>
      <c r="D179" s="518">
        <v>1174</v>
      </c>
      <c r="E179" s="518">
        <v>1221.4</v>
      </c>
      <c r="F179" s="493">
        <f t="shared" si="4"/>
        <v>0.775347838948332</v>
      </c>
      <c r="G179" s="493">
        <f t="shared" si="5"/>
        <v>1.04037478705281</v>
      </c>
    </row>
    <row r="180" outlineLevel="2" spans="1:7">
      <c r="A180" s="516">
        <v>2013203</v>
      </c>
      <c r="B180" s="517" t="s">
        <v>198</v>
      </c>
      <c r="C180" s="518">
        <v>0</v>
      </c>
      <c r="D180" s="518">
        <v>0</v>
      </c>
      <c r="E180" s="518">
        <v>0</v>
      </c>
      <c r="F180" s="493">
        <f t="shared" si="4"/>
        <v>0</v>
      </c>
      <c r="G180" s="493">
        <f t="shared" si="5"/>
        <v>0</v>
      </c>
    </row>
    <row r="181" outlineLevel="2" spans="1:7">
      <c r="A181" s="516">
        <v>2013204</v>
      </c>
      <c r="B181" s="517" t="s">
        <v>294</v>
      </c>
      <c r="C181" s="518">
        <v>0</v>
      </c>
      <c r="D181" s="518">
        <v>0</v>
      </c>
      <c r="E181" s="518">
        <v>0</v>
      </c>
      <c r="F181" s="493">
        <f t="shared" si="4"/>
        <v>0</v>
      </c>
      <c r="G181" s="493">
        <f t="shared" si="5"/>
        <v>0</v>
      </c>
    </row>
    <row r="182" outlineLevel="2" spans="1:7">
      <c r="A182" s="516">
        <v>2013250</v>
      </c>
      <c r="B182" s="517" t="s">
        <v>205</v>
      </c>
      <c r="C182" s="518">
        <v>0</v>
      </c>
      <c r="D182" s="518">
        <v>0</v>
      </c>
      <c r="E182" s="518">
        <v>0</v>
      </c>
      <c r="F182" s="493">
        <f t="shared" si="4"/>
        <v>0</v>
      </c>
      <c r="G182" s="493">
        <f t="shared" si="5"/>
        <v>0</v>
      </c>
    </row>
    <row r="183" outlineLevel="2" spans="1:7">
      <c r="A183" s="516">
        <v>2013299</v>
      </c>
      <c r="B183" s="517" t="s">
        <v>295</v>
      </c>
      <c r="C183" s="518">
        <v>1325.602835</v>
      </c>
      <c r="D183" s="518">
        <v>1750</v>
      </c>
      <c r="E183" s="518">
        <v>0</v>
      </c>
      <c r="F183" s="493">
        <f t="shared" si="4"/>
        <v>0</v>
      </c>
      <c r="G183" s="493">
        <f t="shared" si="5"/>
        <v>0</v>
      </c>
    </row>
    <row r="184" outlineLevel="1" spans="1:7">
      <c r="A184" s="514">
        <v>20133</v>
      </c>
      <c r="B184" s="515" t="s">
        <v>296</v>
      </c>
      <c r="C184" s="511">
        <f>SUM(C185:C190)</f>
        <v>2450.945619</v>
      </c>
      <c r="D184" s="511">
        <f>SUM(D185:D190)</f>
        <v>1461</v>
      </c>
      <c r="E184" s="511">
        <f>SUM(E185:E190)</f>
        <v>3630.594953</v>
      </c>
      <c r="F184" s="489">
        <f t="shared" si="4"/>
        <v>1.48130375674402</v>
      </c>
      <c r="G184" s="489">
        <f t="shared" si="5"/>
        <v>2.48500681245722</v>
      </c>
    </row>
    <row r="185" outlineLevel="2" spans="1:7">
      <c r="A185" s="516">
        <v>2013301</v>
      </c>
      <c r="B185" s="517" t="s">
        <v>196</v>
      </c>
      <c r="C185" s="518">
        <v>675.135619</v>
      </c>
      <c r="D185" s="518">
        <v>700</v>
      </c>
      <c r="E185" s="518">
        <v>680.594953</v>
      </c>
      <c r="F185" s="493">
        <f t="shared" si="4"/>
        <v>1.0080862775513</v>
      </c>
      <c r="G185" s="493">
        <f t="shared" si="5"/>
        <v>0.972278504285714</v>
      </c>
    </row>
    <row r="186" outlineLevel="2" spans="1:7">
      <c r="A186" s="516">
        <v>2013302</v>
      </c>
      <c r="B186" s="517" t="s">
        <v>197</v>
      </c>
      <c r="C186" s="518">
        <v>1775.81</v>
      </c>
      <c r="D186" s="518">
        <v>761</v>
      </c>
      <c r="E186" s="518">
        <v>2950</v>
      </c>
      <c r="F186" s="493">
        <f t="shared" si="4"/>
        <v>1.66121375597615</v>
      </c>
      <c r="G186" s="493">
        <f t="shared" si="5"/>
        <v>3.87647831800263</v>
      </c>
    </row>
    <row r="187" outlineLevel="2" spans="1:7">
      <c r="A187" s="516">
        <v>2013303</v>
      </c>
      <c r="B187" s="517" t="s">
        <v>198</v>
      </c>
      <c r="C187" s="518">
        <v>0</v>
      </c>
      <c r="D187" s="518">
        <v>0</v>
      </c>
      <c r="E187" s="518">
        <v>0</v>
      </c>
      <c r="F187" s="493">
        <f t="shared" si="4"/>
        <v>0</v>
      </c>
      <c r="G187" s="493">
        <f t="shared" si="5"/>
        <v>0</v>
      </c>
    </row>
    <row r="188" outlineLevel="2" spans="1:7">
      <c r="A188" s="516">
        <v>2013304</v>
      </c>
      <c r="B188" s="517" t="s">
        <v>297</v>
      </c>
      <c r="C188" s="518">
        <v>0</v>
      </c>
      <c r="D188" s="518">
        <v>0</v>
      </c>
      <c r="E188" s="518">
        <v>0</v>
      </c>
      <c r="F188" s="493">
        <f t="shared" si="4"/>
        <v>0</v>
      </c>
      <c r="G188" s="493">
        <f t="shared" si="5"/>
        <v>0</v>
      </c>
    </row>
    <row r="189" outlineLevel="2" spans="1:7">
      <c r="A189" s="516">
        <v>2013350</v>
      </c>
      <c r="B189" s="517" t="s">
        <v>205</v>
      </c>
      <c r="C189" s="518">
        <v>0</v>
      </c>
      <c r="D189" s="518">
        <v>0</v>
      </c>
      <c r="E189" s="518">
        <v>0</v>
      </c>
      <c r="F189" s="493">
        <f t="shared" si="4"/>
        <v>0</v>
      </c>
      <c r="G189" s="493">
        <f t="shared" si="5"/>
        <v>0</v>
      </c>
    </row>
    <row r="190" outlineLevel="2" spans="1:7">
      <c r="A190" s="516">
        <v>2013399</v>
      </c>
      <c r="B190" s="517" t="s">
        <v>298</v>
      </c>
      <c r="C190" s="518">
        <v>0</v>
      </c>
      <c r="D190" s="518">
        <v>0</v>
      </c>
      <c r="E190" s="518">
        <v>0</v>
      </c>
      <c r="F190" s="493">
        <f t="shared" si="4"/>
        <v>0</v>
      </c>
      <c r="G190" s="493">
        <f t="shared" si="5"/>
        <v>0</v>
      </c>
    </row>
    <row r="191" outlineLevel="1" spans="1:7">
      <c r="A191" s="514">
        <v>20134</v>
      </c>
      <c r="B191" s="515" t="s">
        <v>299</v>
      </c>
      <c r="C191" s="511">
        <f>SUM(C192:C198)</f>
        <v>899.695318</v>
      </c>
      <c r="D191" s="511">
        <f>SUM(D192:D198)</f>
        <v>908</v>
      </c>
      <c r="E191" s="511">
        <f>SUM(E192:E198)</f>
        <v>868.616517</v>
      </c>
      <c r="F191" s="489">
        <f t="shared" si="4"/>
        <v>0.965456304619782</v>
      </c>
      <c r="G191" s="489">
        <f t="shared" si="5"/>
        <v>0.956626120044053</v>
      </c>
    </row>
    <row r="192" outlineLevel="2" spans="1:7">
      <c r="A192" s="516">
        <v>2013401</v>
      </c>
      <c r="B192" s="517" t="s">
        <v>196</v>
      </c>
      <c r="C192" s="518">
        <v>499.695318</v>
      </c>
      <c r="D192" s="518">
        <v>512</v>
      </c>
      <c r="E192" s="518">
        <v>457.616517</v>
      </c>
      <c r="F192" s="493">
        <f t="shared" si="4"/>
        <v>0.915791084118183</v>
      </c>
      <c r="G192" s="493">
        <f t="shared" si="5"/>
        <v>0.893782259765625</v>
      </c>
    </row>
    <row r="193" outlineLevel="2" spans="1:7">
      <c r="A193" s="516">
        <v>2013402</v>
      </c>
      <c r="B193" s="517" t="s">
        <v>197</v>
      </c>
      <c r="C193" s="518">
        <v>400</v>
      </c>
      <c r="D193" s="518">
        <v>396</v>
      </c>
      <c r="E193" s="518">
        <v>256</v>
      </c>
      <c r="F193" s="493">
        <f t="shared" si="4"/>
        <v>0.64</v>
      </c>
      <c r="G193" s="493">
        <f t="shared" si="5"/>
        <v>0.646464646464647</v>
      </c>
    </row>
    <row r="194" outlineLevel="2" spans="1:7">
      <c r="A194" s="516">
        <v>2013403</v>
      </c>
      <c r="B194" s="517" t="s">
        <v>198</v>
      </c>
      <c r="C194" s="518">
        <v>0</v>
      </c>
      <c r="D194" s="518">
        <v>0</v>
      </c>
      <c r="E194" s="518">
        <v>0</v>
      </c>
      <c r="F194" s="493">
        <f t="shared" si="4"/>
        <v>0</v>
      </c>
      <c r="G194" s="493">
        <f t="shared" si="5"/>
        <v>0</v>
      </c>
    </row>
    <row r="195" outlineLevel="2" spans="1:7">
      <c r="A195" s="516">
        <v>2013404</v>
      </c>
      <c r="B195" s="517" t="s">
        <v>300</v>
      </c>
      <c r="C195" s="518">
        <v>0</v>
      </c>
      <c r="D195" s="518">
        <v>0</v>
      </c>
      <c r="E195" s="518">
        <v>155</v>
      </c>
      <c r="F195" s="493">
        <f t="shared" si="4"/>
        <v>0</v>
      </c>
      <c r="G195" s="493">
        <f t="shared" si="5"/>
        <v>0</v>
      </c>
    </row>
    <row r="196" outlineLevel="2" spans="1:7">
      <c r="A196" s="516">
        <v>2013405</v>
      </c>
      <c r="B196" s="517" t="s">
        <v>301</v>
      </c>
      <c r="C196" s="518">
        <v>0</v>
      </c>
      <c r="D196" s="518">
        <v>0</v>
      </c>
      <c r="E196" s="518">
        <v>0</v>
      </c>
      <c r="F196" s="493">
        <f t="shared" si="4"/>
        <v>0</v>
      </c>
      <c r="G196" s="493">
        <f t="shared" si="5"/>
        <v>0</v>
      </c>
    </row>
    <row r="197" outlineLevel="2" spans="1:7">
      <c r="A197" s="516">
        <v>2013450</v>
      </c>
      <c r="B197" s="517" t="s">
        <v>205</v>
      </c>
      <c r="C197" s="518">
        <v>0</v>
      </c>
      <c r="D197" s="518">
        <v>0</v>
      </c>
      <c r="E197" s="518">
        <v>0</v>
      </c>
      <c r="F197" s="493">
        <f t="shared" si="4"/>
        <v>0</v>
      </c>
      <c r="G197" s="493">
        <f t="shared" si="5"/>
        <v>0</v>
      </c>
    </row>
    <row r="198" outlineLevel="2" spans="1:7">
      <c r="A198" s="516">
        <v>2013499</v>
      </c>
      <c r="B198" s="517" t="s">
        <v>302</v>
      </c>
      <c r="C198" s="518">
        <v>0</v>
      </c>
      <c r="D198" s="518">
        <v>0</v>
      </c>
      <c r="E198" s="518">
        <v>0</v>
      </c>
      <c r="F198" s="493">
        <f t="shared" si="4"/>
        <v>0</v>
      </c>
      <c r="G198" s="493">
        <f t="shared" si="5"/>
        <v>0</v>
      </c>
    </row>
    <row r="199" outlineLevel="1" spans="1:7">
      <c r="A199" s="514">
        <v>20135</v>
      </c>
      <c r="B199" s="515" t="s">
        <v>303</v>
      </c>
      <c r="C199" s="511">
        <f>SUM(C200:C204)</f>
        <v>252.012683</v>
      </c>
      <c r="D199" s="511">
        <f>SUM(D200:D204)</f>
        <v>246</v>
      </c>
      <c r="E199" s="511">
        <f>SUM(E200:E204)</f>
        <v>253.370445</v>
      </c>
      <c r="F199" s="489">
        <f t="shared" si="4"/>
        <v>1.00538767328627</v>
      </c>
      <c r="G199" s="489">
        <f t="shared" si="5"/>
        <v>1.02996115853659</v>
      </c>
    </row>
    <row r="200" outlineLevel="2" spans="1:7">
      <c r="A200" s="516">
        <v>2013501</v>
      </c>
      <c r="B200" s="517" t="s">
        <v>196</v>
      </c>
      <c r="C200" s="518">
        <v>197.512683</v>
      </c>
      <c r="D200" s="518">
        <v>195</v>
      </c>
      <c r="E200" s="518">
        <v>171.370445</v>
      </c>
      <c r="F200" s="493">
        <f t="shared" ref="F200:F263" si="6">IF(C200&gt;0,E200/C200,0)</f>
        <v>0.867642737656498</v>
      </c>
      <c r="G200" s="493">
        <f t="shared" ref="G200:G263" si="7">IF(D200&gt;0,E200/D200,0)</f>
        <v>0.878822794871795</v>
      </c>
    </row>
    <row r="201" outlineLevel="2" spans="1:7">
      <c r="A201" s="516">
        <v>2013502</v>
      </c>
      <c r="B201" s="517" t="s">
        <v>197</v>
      </c>
      <c r="C201" s="518">
        <v>2.5</v>
      </c>
      <c r="D201" s="518">
        <v>4</v>
      </c>
      <c r="E201" s="518">
        <v>82</v>
      </c>
      <c r="F201" s="493">
        <f t="shared" si="6"/>
        <v>32.8</v>
      </c>
      <c r="G201" s="493">
        <f t="shared" si="7"/>
        <v>20.5</v>
      </c>
    </row>
    <row r="202" outlineLevel="2" spans="1:7">
      <c r="A202" s="516">
        <v>2013503</v>
      </c>
      <c r="B202" s="517" t="s">
        <v>198</v>
      </c>
      <c r="C202" s="518">
        <v>0</v>
      </c>
      <c r="D202" s="518">
        <v>0</v>
      </c>
      <c r="E202" s="518">
        <v>0</v>
      </c>
      <c r="F202" s="493">
        <f t="shared" si="6"/>
        <v>0</v>
      </c>
      <c r="G202" s="493">
        <f t="shared" si="7"/>
        <v>0</v>
      </c>
    </row>
    <row r="203" outlineLevel="2" spans="1:7">
      <c r="A203" s="516">
        <v>2013550</v>
      </c>
      <c r="B203" s="517" t="s">
        <v>205</v>
      </c>
      <c r="C203" s="518">
        <v>0</v>
      </c>
      <c r="D203" s="518">
        <v>0</v>
      </c>
      <c r="E203" s="518">
        <v>0</v>
      </c>
      <c r="F203" s="493">
        <f t="shared" si="6"/>
        <v>0</v>
      </c>
      <c r="G203" s="493">
        <f t="shared" si="7"/>
        <v>0</v>
      </c>
    </row>
    <row r="204" outlineLevel="2" spans="1:7">
      <c r="A204" s="516">
        <v>2013599</v>
      </c>
      <c r="B204" s="517" t="s">
        <v>304</v>
      </c>
      <c r="C204" s="518">
        <v>52</v>
      </c>
      <c r="D204" s="518">
        <v>47</v>
      </c>
      <c r="E204" s="518">
        <v>0</v>
      </c>
      <c r="F204" s="493">
        <f t="shared" si="6"/>
        <v>0</v>
      </c>
      <c r="G204" s="493">
        <f t="shared" si="7"/>
        <v>0</v>
      </c>
    </row>
    <row r="205" outlineLevel="1" spans="1:7">
      <c r="A205" s="514">
        <v>20136</v>
      </c>
      <c r="B205" s="515" t="s">
        <v>305</v>
      </c>
      <c r="C205" s="511">
        <f>SUM(C206:C210)</f>
        <v>0</v>
      </c>
      <c r="D205" s="511">
        <f>SUM(D206:D210)</f>
        <v>10</v>
      </c>
      <c r="E205" s="511">
        <f>SUM(E206:E210)</f>
        <v>0</v>
      </c>
      <c r="F205" s="489">
        <f t="shared" si="6"/>
        <v>0</v>
      </c>
      <c r="G205" s="489">
        <f t="shared" si="7"/>
        <v>0</v>
      </c>
    </row>
    <row r="206" outlineLevel="2" spans="1:7">
      <c r="A206" s="516">
        <v>2013601</v>
      </c>
      <c r="B206" s="517" t="s">
        <v>196</v>
      </c>
      <c r="C206" s="518">
        <v>0</v>
      </c>
      <c r="D206" s="518">
        <v>0</v>
      </c>
      <c r="E206" s="518">
        <v>0</v>
      </c>
      <c r="F206" s="493">
        <f t="shared" si="6"/>
        <v>0</v>
      </c>
      <c r="G206" s="493">
        <f t="shared" si="7"/>
        <v>0</v>
      </c>
    </row>
    <row r="207" outlineLevel="2" spans="1:7">
      <c r="A207" s="516">
        <v>2013602</v>
      </c>
      <c r="B207" s="517" t="s">
        <v>197</v>
      </c>
      <c r="C207" s="518">
        <v>0</v>
      </c>
      <c r="D207" s="518">
        <v>10</v>
      </c>
      <c r="E207" s="518">
        <v>0</v>
      </c>
      <c r="F207" s="493">
        <f t="shared" si="6"/>
        <v>0</v>
      </c>
      <c r="G207" s="493">
        <f t="shared" si="7"/>
        <v>0</v>
      </c>
    </row>
    <row r="208" outlineLevel="2" spans="1:7">
      <c r="A208" s="516">
        <v>2013603</v>
      </c>
      <c r="B208" s="517" t="s">
        <v>198</v>
      </c>
      <c r="C208" s="518">
        <v>0</v>
      </c>
      <c r="D208" s="518">
        <v>0</v>
      </c>
      <c r="E208" s="518">
        <v>0</v>
      </c>
      <c r="F208" s="493">
        <f t="shared" si="6"/>
        <v>0</v>
      </c>
      <c r="G208" s="493">
        <f t="shared" si="7"/>
        <v>0</v>
      </c>
    </row>
    <row r="209" outlineLevel="2" spans="1:7">
      <c r="A209" s="516">
        <v>2013650</v>
      </c>
      <c r="B209" s="517" t="s">
        <v>205</v>
      </c>
      <c r="C209" s="518">
        <v>0</v>
      </c>
      <c r="D209" s="518">
        <v>0</v>
      </c>
      <c r="E209" s="518">
        <v>0</v>
      </c>
      <c r="F209" s="493">
        <f t="shared" si="6"/>
        <v>0</v>
      </c>
      <c r="G209" s="493">
        <f t="shared" si="7"/>
        <v>0</v>
      </c>
    </row>
    <row r="210" outlineLevel="2" spans="1:7">
      <c r="A210" s="516">
        <v>2013699</v>
      </c>
      <c r="B210" s="517" t="s">
        <v>305</v>
      </c>
      <c r="C210" s="518">
        <v>0</v>
      </c>
      <c r="D210" s="518">
        <v>0</v>
      </c>
      <c r="E210" s="518">
        <v>0</v>
      </c>
      <c r="F210" s="493">
        <f t="shared" si="6"/>
        <v>0</v>
      </c>
      <c r="G210" s="493">
        <f t="shared" si="7"/>
        <v>0</v>
      </c>
    </row>
    <row r="211" outlineLevel="1" spans="1:7">
      <c r="A211" s="514">
        <v>20137</v>
      </c>
      <c r="B211" s="515" t="s">
        <v>306</v>
      </c>
      <c r="C211" s="511">
        <f>SUM(C212:C217)</f>
        <v>0</v>
      </c>
      <c r="D211" s="511">
        <f>SUM(D212:D217)</f>
        <v>0</v>
      </c>
      <c r="E211" s="511">
        <f>SUM(E212:E217)</f>
        <v>0</v>
      </c>
      <c r="F211" s="489">
        <f t="shared" si="6"/>
        <v>0</v>
      </c>
      <c r="G211" s="489">
        <f t="shared" si="7"/>
        <v>0</v>
      </c>
    </row>
    <row r="212" outlineLevel="2" spans="1:7">
      <c r="A212" s="516">
        <v>2013701</v>
      </c>
      <c r="B212" s="517" t="s">
        <v>196</v>
      </c>
      <c r="C212" s="518">
        <v>0</v>
      </c>
      <c r="D212" s="518">
        <v>0</v>
      </c>
      <c r="E212" s="518">
        <v>0</v>
      </c>
      <c r="F212" s="493">
        <f t="shared" si="6"/>
        <v>0</v>
      </c>
      <c r="G212" s="493">
        <f t="shared" si="7"/>
        <v>0</v>
      </c>
    </row>
    <row r="213" outlineLevel="2" spans="1:7">
      <c r="A213" s="516">
        <v>2013702</v>
      </c>
      <c r="B213" s="517" t="s">
        <v>197</v>
      </c>
      <c r="C213" s="518">
        <v>0</v>
      </c>
      <c r="D213" s="518">
        <v>0</v>
      </c>
      <c r="E213" s="518">
        <v>0</v>
      </c>
      <c r="F213" s="493">
        <f t="shared" si="6"/>
        <v>0</v>
      </c>
      <c r="G213" s="493">
        <f t="shared" si="7"/>
        <v>0</v>
      </c>
    </row>
    <row r="214" outlineLevel="2" spans="1:7">
      <c r="A214" s="516">
        <v>2013703</v>
      </c>
      <c r="B214" s="517" t="s">
        <v>198</v>
      </c>
      <c r="C214" s="518">
        <v>0</v>
      </c>
      <c r="D214" s="518">
        <v>0</v>
      </c>
      <c r="E214" s="518">
        <v>0</v>
      </c>
      <c r="F214" s="493">
        <f t="shared" si="6"/>
        <v>0</v>
      </c>
      <c r="G214" s="493">
        <f t="shared" si="7"/>
        <v>0</v>
      </c>
    </row>
    <row r="215" outlineLevel="2" spans="1:7">
      <c r="A215" s="516">
        <v>2013704</v>
      </c>
      <c r="B215" s="517" t="s">
        <v>307</v>
      </c>
      <c r="C215" s="518">
        <v>0</v>
      </c>
      <c r="D215" s="518">
        <v>0</v>
      </c>
      <c r="E215" s="518">
        <v>0</v>
      </c>
      <c r="F215" s="493">
        <f t="shared" si="6"/>
        <v>0</v>
      </c>
      <c r="G215" s="493">
        <f t="shared" si="7"/>
        <v>0</v>
      </c>
    </row>
    <row r="216" outlineLevel="2" spans="1:7">
      <c r="A216" s="516">
        <v>2013750</v>
      </c>
      <c r="B216" s="517" t="s">
        <v>205</v>
      </c>
      <c r="C216" s="518">
        <v>0</v>
      </c>
      <c r="D216" s="518">
        <v>0</v>
      </c>
      <c r="E216" s="518">
        <v>0</v>
      </c>
      <c r="F216" s="493">
        <f t="shared" si="6"/>
        <v>0</v>
      </c>
      <c r="G216" s="493">
        <f t="shared" si="7"/>
        <v>0</v>
      </c>
    </row>
    <row r="217" outlineLevel="2" spans="1:7">
      <c r="A217" s="516">
        <v>2013799</v>
      </c>
      <c r="B217" s="517" t="s">
        <v>308</v>
      </c>
      <c r="C217" s="518">
        <v>0</v>
      </c>
      <c r="D217" s="518">
        <v>0</v>
      </c>
      <c r="E217" s="518">
        <v>0</v>
      </c>
      <c r="F217" s="493">
        <f t="shared" si="6"/>
        <v>0</v>
      </c>
      <c r="G217" s="493">
        <f t="shared" si="7"/>
        <v>0</v>
      </c>
    </row>
    <row r="218" outlineLevel="1" spans="1:7">
      <c r="A218" s="514">
        <v>20138</v>
      </c>
      <c r="B218" s="515" t="s">
        <v>309</v>
      </c>
      <c r="C218" s="511">
        <f>SUM(C219:C232)</f>
        <v>5730.003963</v>
      </c>
      <c r="D218" s="511">
        <f>SUM(D219:D232)</f>
        <v>5742</v>
      </c>
      <c r="E218" s="511">
        <f>SUM(E219:E232)</f>
        <v>5726.659657</v>
      </c>
      <c r="F218" s="489">
        <f t="shared" si="6"/>
        <v>0.999416351887085</v>
      </c>
      <c r="G218" s="489">
        <f t="shared" si="7"/>
        <v>0.997328397248346</v>
      </c>
    </row>
    <row r="219" outlineLevel="2" spans="1:7">
      <c r="A219" s="516">
        <v>2013801</v>
      </c>
      <c r="B219" s="517" t="s">
        <v>196</v>
      </c>
      <c r="C219" s="518">
        <v>2765.385946</v>
      </c>
      <c r="D219" s="518">
        <v>2768</v>
      </c>
      <c r="E219" s="518">
        <v>2812.641148</v>
      </c>
      <c r="F219" s="493">
        <f t="shared" si="6"/>
        <v>1.01708810376662</v>
      </c>
      <c r="G219" s="493">
        <f t="shared" si="7"/>
        <v>1.01612758236994</v>
      </c>
    </row>
    <row r="220" outlineLevel="2" spans="1:7">
      <c r="A220" s="516">
        <v>2013802</v>
      </c>
      <c r="B220" s="517" t="s">
        <v>197</v>
      </c>
      <c r="C220" s="518">
        <v>135.6</v>
      </c>
      <c r="D220" s="518">
        <v>143</v>
      </c>
      <c r="E220" s="518">
        <v>338</v>
      </c>
      <c r="F220" s="493">
        <f t="shared" si="6"/>
        <v>2.49262536873156</v>
      </c>
      <c r="G220" s="493">
        <f t="shared" si="7"/>
        <v>2.36363636363636</v>
      </c>
    </row>
    <row r="221" outlineLevel="2" spans="1:7">
      <c r="A221" s="516">
        <v>2013803</v>
      </c>
      <c r="B221" s="517" t="s">
        <v>198</v>
      </c>
      <c r="C221" s="518">
        <v>0</v>
      </c>
      <c r="D221" s="518">
        <v>0</v>
      </c>
      <c r="E221" s="518">
        <v>0</v>
      </c>
      <c r="F221" s="493">
        <f t="shared" si="6"/>
        <v>0</v>
      </c>
      <c r="G221" s="493">
        <f t="shared" si="7"/>
        <v>0</v>
      </c>
    </row>
    <row r="222" outlineLevel="2" spans="1:7">
      <c r="A222" s="516">
        <v>2013804</v>
      </c>
      <c r="B222" s="517" t="s">
        <v>310</v>
      </c>
      <c r="C222" s="518">
        <v>40</v>
      </c>
      <c r="D222" s="518">
        <v>40</v>
      </c>
      <c r="E222" s="518">
        <v>36</v>
      </c>
      <c r="F222" s="493">
        <f t="shared" si="6"/>
        <v>0.9</v>
      </c>
      <c r="G222" s="493">
        <f t="shared" si="7"/>
        <v>0.9</v>
      </c>
    </row>
    <row r="223" outlineLevel="2" spans="1:7">
      <c r="A223" s="516">
        <v>2013805</v>
      </c>
      <c r="B223" s="517" t="s">
        <v>311</v>
      </c>
      <c r="C223" s="518">
        <v>60</v>
      </c>
      <c r="D223" s="518">
        <v>60</v>
      </c>
      <c r="E223" s="518">
        <v>100</v>
      </c>
      <c r="F223" s="493">
        <f t="shared" si="6"/>
        <v>1.66666666666667</v>
      </c>
      <c r="G223" s="493">
        <f t="shared" si="7"/>
        <v>1.66666666666667</v>
      </c>
    </row>
    <row r="224" outlineLevel="2" spans="1:7">
      <c r="A224" s="516">
        <v>2013808</v>
      </c>
      <c r="B224" s="517" t="s">
        <v>237</v>
      </c>
      <c r="C224" s="518">
        <v>0</v>
      </c>
      <c r="D224" s="518">
        <v>0</v>
      </c>
      <c r="E224" s="518">
        <v>0</v>
      </c>
      <c r="F224" s="493">
        <f t="shared" si="6"/>
        <v>0</v>
      </c>
      <c r="G224" s="493">
        <f t="shared" si="7"/>
        <v>0</v>
      </c>
    </row>
    <row r="225" outlineLevel="2" spans="1:7">
      <c r="A225" s="516">
        <v>2013810</v>
      </c>
      <c r="B225" s="517" t="s">
        <v>312</v>
      </c>
      <c r="C225" s="518">
        <v>0</v>
      </c>
      <c r="D225" s="518">
        <v>0</v>
      </c>
      <c r="E225" s="518">
        <v>0</v>
      </c>
      <c r="F225" s="493">
        <f t="shared" si="6"/>
        <v>0</v>
      </c>
      <c r="G225" s="493">
        <f t="shared" si="7"/>
        <v>0</v>
      </c>
    </row>
    <row r="226" outlineLevel="2" spans="1:7">
      <c r="A226" s="516">
        <v>2013812</v>
      </c>
      <c r="B226" s="517" t="s">
        <v>313</v>
      </c>
      <c r="C226" s="518">
        <v>39.860303</v>
      </c>
      <c r="D226" s="518">
        <v>40</v>
      </c>
      <c r="E226" s="518">
        <v>34</v>
      </c>
      <c r="F226" s="493">
        <f t="shared" si="6"/>
        <v>0.852978965062057</v>
      </c>
      <c r="G226" s="493">
        <f t="shared" si="7"/>
        <v>0.85</v>
      </c>
    </row>
    <row r="227" outlineLevel="2" spans="1:7">
      <c r="A227" s="516">
        <v>2013813</v>
      </c>
      <c r="B227" s="517" t="s">
        <v>314</v>
      </c>
      <c r="C227" s="518">
        <v>0</v>
      </c>
      <c r="D227" s="518">
        <v>0</v>
      </c>
      <c r="E227" s="518">
        <v>0</v>
      </c>
      <c r="F227" s="493">
        <f t="shared" si="6"/>
        <v>0</v>
      </c>
      <c r="G227" s="493">
        <f t="shared" si="7"/>
        <v>0</v>
      </c>
    </row>
    <row r="228" outlineLevel="2" spans="1:7">
      <c r="A228" s="516">
        <v>2013814</v>
      </c>
      <c r="B228" s="517" t="s">
        <v>315</v>
      </c>
      <c r="C228" s="518">
        <v>0</v>
      </c>
      <c r="D228" s="518">
        <v>0</v>
      </c>
      <c r="E228" s="518">
        <v>0</v>
      </c>
      <c r="F228" s="493">
        <f t="shared" si="6"/>
        <v>0</v>
      </c>
      <c r="G228" s="493">
        <f t="shared" si="7"/>
        <v>0</v>
      </c>
    </row>
    <row r="229" outlineLevel="2" spans="1:7">
      <c r="A229" s="516">
        <v>2013815</v>
      </c>
      <c r="B229" s="517" t="s">
        <v>316</v>
      </c>
      <c r="C229" s="518">
        <v>350</v>
      </c>
      <c r="D229" s="518">
        <v>370</v>
      </c>
      <c r="E229" s="518">
        <v>465</v>
      </c>
      <c r="F229" s="493">
        <f t="shared" si="6"/>
        <v>1.32857142857143</v>
      </c>
      <c r="G229" s="493">
        <f t="shared" si="7"/>
        <v>1.25675675675676</v>
      </c>
    </row>
    <row r="230" outlineLevel="2" spans="1:7">
      <c r="A230" s="516">
        <v>2013816</v>
      </c>
      <c r="B230" s="517" t="s">
        <v>317</v>
      </c>
      <c r="C230" s="518">
        <v>801.72</v>
      </c>
      <c r="D230" s="518">
        <v>784</v>
      </c>
      <c r="E230" s="518">
        <v>743</v>
      </c>
      <c r="F230" s="493">
        <f t="shared" si="6"/>
        <v>0.926757471436412</v>
      </c>
      <c r="G230" s="493">
        <f t="shared" si="7"/>
        <v>0.947704081632653</v>
      </c>
    </row>
    <row r="231" outlineLevel="2" spans="1:7">
      <c r="A231" s="516">
        <v>2013850</v>
      </c>
      <c r="B231" s="517" t="s">
        <v>205</v>
      </c>
      <c r="C231" s="518">
        <v>969.531114</v>
      </c>
      <c r="D231" s="518">
        <v>977</v>
      </c>
      <c r="E231" s="518">
        <v>1106.018509</v>
      </c>
      <c r="F231" s="493">
        <f t="shared" si="6"/>
        <v>1.14077670435649</v>
      </c>
      <c r="G231" s="493">
        <f t="shared" si="7"/>
        <v>1.13205579222108</v>
      </c>
    </row>
    <row r="232" outlineLevel="2" spans="1:7">
      <c r="A232" s="516">
        <v>2013899</v>
      </c>
      <c r="B232" s="517" t="s">
        <v>318</v>
      </c>
      <c r="C232" s="518">
        <v>567.9066</v>
      </c>
      <c r="D232" s="518">
        <v>560</v>
      </c>
      <c r="E232" s="518">
        <v>92</v>
      </c>
      <c r="F232" s="493">
        <f t="shared" si="6"/>
        <v>0.161998469466634</v>
      </c>
      <c r="G232" s="493">
        <f t="shared" si="7"/>
        <v>0.164285714285714</v>
      </c>
    </row>
    <row r="233" s="501" customFormat="1" outlineLevel="1" spans="1:7">
      <c r="A233" s="514">
        <v>20139</v>
      </c>
      <c r="B233" s="515" t="s">
        <v>319</v>
      </c>
      <c r="C233" s="511">
        <f>SUM(C234:C239)</f>
        <v>0</v>
      </c>
      <c r="D233" s="511">
        <f>SUM(D234:D239)</f>
        <v>0</v>
      </c>
      <c r="E233" s="511">
        <f>SUM(E234:E239)</f>
        <v>0</v>
      </c>
      <c r="F233" s="489">
        <f t="shared" si="6"/>
        <v>0</v>
      </c>
      <c r="G233" s="489">
        <f t="shared" si="7"/>
        <v>0</v>
      </c>
    </row>
    <row r="234" outlineLevel="2" spans="1:7">
      <c r="A234" s="516">
        <v>2013901</v>
      </c>
      <c r="B234" s="517" t="s">
        <v>196</v>
      </c>
      <c r="C234" s="518"/>
      <c r="D234" s="518">
        <v>0</v>
      </c>
      <c r="E234" s="518">
        <v>0</v>
      </c>
      <c r="F234" s="493">
        <f t="shared" si="6"/>
        <v>0</v>
      </c>
      <c r="G234" s="493">
        <f t="shared" si="7"/>
        <v>0</v>
      </c>
    </row>
    <row r="235" outlineLevel="2" spans="1:7">
      <c r="A235" s="516">
        <v>2013902</v>
      </c>
      <c r="B235" s="517" t="s">
        <v>197</v>
      </c>
      <c r="C235" s="518"/>
      <c r="D235" s="518">
        <v>0</v>
      </c>
      <c r="E235" s="518">
        <v>0</v>
      </c>
      <c r="F235" s="493">
        <f t="shared" si="6"/>
        <v>0</v>
      </c>
      <c r="G235" s="493">
        <f t="shared" si="7"/>
        <v>0</v>
      </c>
    </row>
    <row r="236" outlineLevel="2" spans="1:7">
      <c r="A236" s="516">
        <v>2013903</v>
      </c>
      <c r="B236" s="517" t="s">
        <v>198</v>
      </c>
      <c r="C236" s="518"/>
      <c r="D236" s="518">
        <v>0</v>
      </c>
      <c r="E236" s="518">
        <v>0</v>
      </c>
      <c r="F236" s="493">
        <f t="shared" si="6"/>
        <v>0</v>
      </c>
      <c r="G236" s="493">
        <f t="shared" si="7"/>
        <v>0</v>
      </c>
    </row>
    <row r="237" outlineLevel="2" spans="1:7">
      <c r="A237" s="516">
        <v>2013904</v>
      </c>
      <c r="B237" s="517" t="s">
        <v>291</v>
      </c>
      <c r="C237" s="518"/>
      <c r="D237" s="518">
        <v>0</v>
      </c>
      <c r="E237" s="518">
        <v>0</v>
      </c>
      <c r="F237" s="493">
        <f t="shared" si="6"/>
        <v>0</v>
      </c>
      <c r="G237" s="493">
        <f t="shared" si="7"/>
        <v>0</v>
      </c>
    </row>
    <row r="238" outlineLevel="2" spans="1:7">
      <c r="A238" s="516">
        <v>2013950</v>
      </c>
      <c r="B238" s="517" t="s">
        <v>205</v>
      </c>
      <c r="C238" s="518"/>
      <c r="D238" s="518">
        <v>0</v>
      </c>
      <c r="E238" s="518">
        <v>0</v>
      </c>
      <c r="F238" s="493">
        <f t="shared" si="6"/>
        <v>0</v>
      </c>
      <c r="G238" s="493">
        <f t="shared" si="7"/>
        <v>0</v>
      </c>
    </row>
    <row r="239" outlineLevel="2" spans="1:7">
      <c r="A239" s="516">
        <v>2013999</v>
      </c>
      <c r="B239" s="517" t="s">
        <v>320</v>
      </c>
      <c r="C239" s="518"/>
      <c r="D239" s="518">
        <v>0</v>
      </c>
      <c r="E239" s="518">
        <v>0</v>
      </c>
      <c r="F239" s="493">
        <f t="shared" si="6"/>
        <v>0</v>
      </c>
      <c r="G239" s="493">
        <f t="shared" si="7"/>
        <v>0</v>
      </c>
    </row>
    <row r="240" outlineLevel="1" spans="1:7">
      <c r="A240" s="514">
        <v>20140</v>
      </c>
      <c r="B240" s="515" t="s">
        <v>216</v>
      </c>
      <c r="C240" s="511">
        <f>SUM(C241:C245)</f>
        <v>0</v>
      </c>
      <c r="D240" s="511">
        <f>SUM(D241:D245)</f>
        <v>0</v>
      </c>
      <c r="E240" s="511">
        <f>SUM(E241:E245)</f>
        <v>459.091059</v>
      </c>
      <c r="F240" s="489">
        <f t="shared" si="6"/>
        <v>0</v>
      </c>
      <c r="G240" s="489">
        <f t="shared" si="7"/>
        <v>0</v>
      </c>
    </row>
    <row r="241" outlineLevel="2" spans="1:7">
      <c r="A241" s="516">
        <v>2014001</v>
      </c>
      <c r="B241" s="517" t="s">
        <v>196</v>
      </c>
      <c r="C241" s="518"/>
      <c r="D241" s="518">
        <v>0</v>
      </c>
      <c r="E241" s="518">
        <v>0</v>
      </c>
      <c r="F241" s="493">
        <f t="shared" si="6"/>
        <v>0</v>
      </c>
      <c r="G241" s="493">
        <f t="shared" si="7"/>
        <v>0</v>
      </c>
    </row>
    <row r="242" outlineLevel="2" spans="1:7">
      <c r="A242" s="516">
        <v>2014002</v>
      </c>
      <c r="B242" s="517" t="s">
        <v>197</v>
      </c>
      <c r="C242" s="518"/>
      <c r="D242" s="518">
        <v>0</v>
      </c>
      <c r="E242" s="518">
        <v>0</v>
      </c>
      <c r="F242" s="493">
        <f t="shared" si="6"/>
        <v>0</v>
      </c>
      <c r="G242" s="493">
        <f t="shared" si="7"/>
        <v>0</v>
      </c>
    </row>
    <row r="243" outlineLevel="2" spans="1:7">
      <c r="A243" s="516">
        <v>2014003</v>
      </c>
      <c r="B243" s="517" t="s">
        <v>198</v>
      </c>
      <c r="C243" s="518"/>
      <c r="D243" s="518">
        <v>0</v>
      </c>
      <c r="E243" s="518">
        <v>0</v>
      </c>
      <c r="F243" s="493">
        <f t="shared" si="6"/>
        <v>0</v>
      </c>
      <c r="G243" s="493">
        <f t="shared" si="7"/>
        <v>0</v>
      </c>
    </row>
    <row r="244" outlineLevel="2" spans="1:7">
      <c r="A244" s="516">
        <v>2014004</v>
      </c>
      <c r="B244" s="517" t="s">
        <v>321</v>
      </c>
      <c r="C244" s="518"/>
      <c r="D244" s="518">
        <v>0</v>
      </c>
      <c r="E244" s="518">
        <v>459.091059</v>
      </c>
      <c r="F244" s="493">
        <f t="shared" si="6"/>
        <v>0</v>
      </c>
      <c r="G244" s="493">
        <f t="shared" si="7"/>
        <v>0</v>
      </c>
    </row>
    <row r="245" outlineLevel="2" spans="1:7">
      <c r="A245" s="516">
        <v>2014099</v>
      </c>
      <c r="B245" s="517" t="s">
        <v>322</v>
      </c>
      <c r="C245" s="518"/>
      <c r="D245" s="518">
        <v>0</v>
      </c>
      <c r="E245" s="518">
        <v>0</v>
      </c>
      <c r="F245" s="493">
        <f t="shared" si="6"/>
        <v>0</v>
      </c>
      <c r="G245" s="493">
        <f t="shared" si="7"/>
        <v>0</v>
      </c>
    </row>
    <row r="246" outlineLevel="1" spans="1:7">
      <c r="A246" s="514">
        <v>20199</v>
      </c>
      <c r="B246" s="515" t="s">
        <v>323</v>
      </c>
      <c r="C246" s="511">
        <f>SUM(C247:C248)</f>
        <v>0</v>
      </c>
      <c r="D246" s="511">
        <f>SUM(D247:D248)</f>
        <v>0</v>
      </c>
      <c r="E246" s="511">
        <f>SUM(E247:E248)</f>
        <v>460</v>
      </c>
      <c r="F246" s="489">
        <f t="shared" si="6"/>
        <v>0</v>
      </c>
      <c r="G246" s="489">
        <f t="shared" si="7"/>
        <v>0</v>
      </c>
    </row>
    <row r="247" outlineLevel="2" spans="1:7">
      <c r="A247" s="516">
        <v>2019901</v>
      </c>
      <c r="B247" s="517" t="s">
        <v>324</v>
      </c>
      <c r="C247" s="518">
        <v>0</v>
      </c>
      <c r="D247" s="518">
        <v>0</v>
      </c>
      <c r="E247" s="518">
        <v>100</v>
      </c>
      <c r="F247" s="493">
        <f t="shared" si="6"/>
        <v>0</v>
      </c>
      <c r="G247" s="493">
        <f t="shared" si="7"/>
        <v>0</v>
      </c>
    </row>
    <row r="248" outlineLevel="2" spans="1:7">
      <c r="A248" s="516">
        <v>2019999</v>
      </c>
      <c r="B248" s="517" t="s">
        <v>323</v>
      </c>
      <c r="C248" s="518">
        <v>0</v>
      </c>
      <c r="D248" s="518">
        <v>0</v>
      </c>
      <c r="E248" s="518">
        <v>360</v>
      </c>
      <c r="F248" s="493">
        <f t="shared" si="6"/>
        <v>0</v>
      </c>
      <c r="G248" s="493">
        <f t="shared" si="7"/>
        <v>0</v>
      </c>
    </row>
    <row r="249" spans="1:7">
      <c r="A249" s="512">
        <v>202</v>
      </c>
      <c r="B249" s="513" t="s">
        <v>1180</v>
      </c>
      <c r="C249" s="511">
        <f>SUM(C250,C257,C260,C263,C269,C274,C276,C281,C287)</f>
        <v>0</v>
      </c>
      <c r="D249" s="511">
        <f>SUM(D250,D257,D260,D263,D269,D274,D276,D281,D287)</f>
        <v>0</v>
      </c>
      <c r="E249" s="511">
        <f>SUM(E250,E257,E260,E263,E269,E274,E276,E281,E287)</f>
        <v>0</v>
      </c>
      <c r="F249" s="489">
        <f t="shared" si="6"/>
        <v>0</v>
      </c>
      <c r="G249" s="489">
        <f t="shared" si="7"/>
        <v>0</v>
      </c>
    </row>
    <row r="250" outlineLevel="1" spans="1:7">
      <c r="A250" s="514">
        <v>20201</v>
      </c>
      <c r="B250" s="515" t="s">
        <v>326</v>
      </c>
      <c r="C250" s="511">
        <f>SUM(C251:C256)</f>
        <v>0</v>
      </c>
      <c r="D250" s="511">
        <f>SUM(D251:D256)</f>
        <v>0</v>
      </c>
      <c r="E250" s="511">
        <f>SUM(E251:E256)</f>
        <v>0</v>
      </c>
      <c r="F250" s="489">
        <f t="shared" si="6"/>
        <v>0</v>
      </c>
      <c r="G250" s="489">
        <f t="shared" si="7"/>
        <v>0</v>
      </c>
    </row>
    <row r="251" outlineLevel="2" spans="1:7">
      <c r="A251" s="516">
        <v>2020101</v>
      </c>
      <c r="B251" s="517" t="s">
        <v>196</v>
      </c>
      <c r="C251" s="518">
        <v>0</v>
      </c>
      <c r="D251" s="518">
        <v>0</v>
      </c>
      <c r="E251" s="518">
        <v>0</v>
      </c>
      <c r="F251" s="493">
        <f t="shared" si="6"/>
        <v>0</v>
      </c>
      <c r="G251" s="493">
        <f t="shared" si="7"/>
        <v>0</v>
      </c>
    </row>
    <row r="252" outlineLevel="2" spans="1:7">
      <c r="A252" s="516">
        <v>2020102</v>
      </c>
      <c r="B252" s="517" t="s">
        <v>197</v>
      </c>
      <c r="C252" s="518">
        <v>0</v>
      </c>
      <c r="D252" s="518">
        <v>0</v>
      </c>
      <c r="E252" s="518">
        <v>0</v>
      </c>
      <c r="F252" s="493">
        <f t="shared" si="6"/>
        <v>0</v>
      </c>
      <c r="G252" s="493">
        <f t="shared" si="7"/>
        <v>0</v>
      </c>
    </row>
    <row r="253" outlineLevel="2" spans="1:7">
      <c r="A253" s="516">
        <v>2020103</v>
      </c>
      <c r="B253" s="517" t="s">
        <v>198</v>
      </c>
      <c r="C253" s="518">
        <v>0</v>
      </c>
      <c r="D253" s="518">
        <v>0</v>
      </c>
      <c r="E253" s="518">
        <v>0</v>
      </c>
      <c r="F253" s="493">
        <f t="shared" si="6"/>
        <v>0</v>
      </c>
      <c r="G253" s="493">
        <f t="shared" si="7"/>
        <v>0</v>
      </c>
    </row>
    <row r="254" outlineLevel="2" spans="1:7">
      <c r="A254" s="516">
        <v>2020104</v>
      </c>
      <c r="B254" s="517" t="s">
        <v>291</v>
      </c>
      <c r="C254" s="518">
        <v>0</v>
      </c>
      <c r="D254" s="518">
        <v>0</v>
      </c>
      <c r="E254" s="518">
        <v>0</v>
      </c>
      <c r="F254" s="493">
        <f t="shared" si="6"/>
        <v>0</v>
      </c>
      <c r="G254" s="493">
        <f t="shared" si="7"/>
        <v>0</v>
      </c>
    </row>
    <row r="255" outlineLevel="2" spans="1:7">
      <c r="A255" s="516">
        <v>2020150</v>
      </c>
      <c r="B255" s="517" t="s">
        <v>205</v>
      </c>
      <c r="C255" s="518">
        <v>0</v>
      </c>
      <c r="D255" s="518">
        <v>0</v>
      </c>
      <c r="E255" s="518">
        <v>0</v>
      </c>
      <c r="F255" s="493">
        <f t="shared" si="6"/>
        <v>0</v>
      </c>
      <c r="G255" s="493">
        <f t="shared" si="7"/>
        <v>0</v>
      </c>
    </row>
    <row r="256" outlineLevel="2" spans="1:7">
      <c r="A256" s="516">
        <v>2020199</v>
      </c>
      <c r="B256" s="517" t="s">
        <v>327</v>
      </c>
      <c r="C256" s="518">
        <v>0</v>
      </c>
      <c r="D256" s="518">
        <v>0</v>
      </c>
      <c r="E256" s="518">
        <v>0</v>
      </c>
      <c r="F256" s="493">
        <f t="shared" si="6"/>
        <v>0</v>
      </c>
      <c r="G256" s="493">
        <f t="shared" si="7"/>
        <v>0</v>
      </c>
    </row>
    <row r="257" outlineLevel="1" spans="1:7">
      <c r="A257" s="514">
        <v>20202</v>
      </c>
      <c r="B257" s="515" t="s">
        <v>328</v>
      </c>
      <c r="C257" s="511">
        <f>SUM(C258:C259)</f>
        <v>0</v>
      </c>
      <c r="D257" s="511">
        <f>SUM(D258:D259)</f>
        <v>0</v>
      </c>
      <c r="E257" s="511">
        <f>SUM(E258:E259)</f>
        <v>0</v>
      </c>
      <c r="F257" s="489">
        <f t="shared" si="6"/>
        <v>0</v>
      </c>
      <c r="G257" s="489">
        <f t="shared" si="7"/>
        <v>0</v>
      </c>
    </row>
    <row r="258" outlineLevel="2" spans="1:7">
      <c r="A258" s="516">
        <v>2020201</v>
      </c>
      <c r="B258" s="517" t="s">
        <v>329</v>
      </c>
      <c r="C258" s="518">
        <v>0</v>
      </c>
      <c r="D258" s="518">
        <v>0</v>
      </c>
      <c r="E258" s="518">
        <v>0</v>
      </c>
      <c r="F258" s="493">
        <f t="shared" si="6"/>
        <v>0</v>
      </c>
      <c r="G258" s="493">
        <f t="shared" si="7"/>
        <v>0</v>
      </c>
    </row>
    <row r="259" outlineLevel="2" spans="1:7">
      <c r="A259" s="516">
        <v>2020202</v>
      </c>
      <c r="B259" s="517" t="s">
        <v>330</v>
      </c>
      <c r="C259" s="518">
        <v>0</v>
      </c>
      <c r="D259" s="518">
        <v>0</v>
      </c>
      <c r="E259" s="518">
        <v>0</v>
      </c>
      <c r="F259" s="493">
        <f t="shared" si="6"/>
        <v>0</v>
      </c>
      <c r="G259" s="493">
        <f t="shared" si="7"/>
        <v>0</v>
      </c>
    </row>
    <row r="260" outlineLevel="1" spans="1:7">
      <c r="A260" s="514">
        <v>20203</v>
      </c>
      <c r="B260" s="515" t="s">
        <v>331</v>
      </c>
      <c r="C260" s="511">
        <f>SUM(C261:C262)</f>
        <v>0</v>
      </c>
      <c r="D260" s="511">
        <f>SUM(D261:D262)</f>
        <v>0</v>
      </c>
      <c r="E260" s="511">
        <f>SUM(E261:E262)</f>
        <v>0</v>
      </c>
      <c r="F260" s="489">
        <f t="shared" si="6"/>
        <v>0</v>
      </c>
      <c r="G260" s="489">
        <f t="shared" si="7"/>
        <v>0</v>
      </c>
    </row>
    <row r="261" outlineLevel="2" spans="1:7">
      <c r="A261" s="516">
        <v>2020304</v>
      </c>
      <c r="B261" s="517" t="s">
        <v>332</v>
      </c>
      <c r="C261" s="518">
        <v>0</v>
      </c>
      <c r="D261" s="518">
        <v>0</v>
      </c>
      <c r="E261" s="518">
        <v>0</v>
      </c>
      <c r="F261" s="493">
        <f t="shared" si="6"/>
        <v>0</v>
      </c>
      <c r="G261" s="493">
        <f t="shared" si="7"/>
        <v>0</v>
      </c>
    </row>
    <row r="262" outlineLevel="2" spans="1:7">
      <c r="A262" s="516">
        <v>2020306</v>
      </c>
      <c r="B262" s="517" t="s">
        <v>331</v>
      </c>
      <c r="C262" s="518">
        <v>0</v>
      </c>
      <c r="D262" s="518">
        <v>0</v>
      </c>
      <c r="E262" s="518">
        <v>0</v>
      </c>
      <c r="F262" s="493">
        <f t="shared" si="6"/>
        <v>0</v>
      </c>
      <c r="G262" s="493">
        <f t="shared" si="7"/>
        <v>0</v>
      </c>
    </row>
    <row r="263" outlineLevel="1" spans="1:7">
      <c r="A263" s="514">
        <v>20204</v>
      </c>
      <c r="B263" s="515" t="s">
        <v>333</v>
      </c>
      <c r="C263" s="511">
        <f>SUM(C264:C268)</f>
        <v>0</v>
      </c>
      <c r="D263" s="511">
        <f>SUM(D264:D268)</f>
        <v>0</v>
      </c>
      <c r="E263" s="511">
        <f>SUM(E264:E268)</f>
        <v>0</v>
      </c>
      <c r="F263" s="489">
        <f t="shared" si="6"/>
        <v>0</v>
      </c>
      <c r="G263" s="489">
        <f t="shared" si="7"/>
        <v>0</v>
      </c>
    </row>
    <row r="264" outlineLevel="2" spans="1:7">
      <c r="A264" s="516">
        <v>2020401</v>
      </c>
      <c r="B264" s="517" t="s">
        <v>334</v>
      </c>
      <c r="C264" s="518">
        <v>0</v>
      </c>
      <c r="D264" s="518">
        <v>0</v>
      </c>
      <c r="E264" s="518">
        <v>0</v>
      </c>
      <c r="F264" s="493">
        <f t="shared" ref="F264:F327" si="8">IF(C264&gt;0,E264/C264,0)</f>
        <v>0</v>
      </c>
      <c r="G264" s="493">
        <f t="shared" ref="G264:G327" si="9">IF(D264&gt;0,E264/D264,0)</f>
        <v>0</v>
      </c>
    </row>
    <row r="265" outlineLevel="2" spans="1:7">
      <c r="A265" s="516">
        <v>2020402</v>
      </c>
      <c r="B265" s="517" t="s">
        <v>335</v>
      </c>
      <c r="C265" s="518">
        <v>0</v>
      </c>
      <c r="D265" s="518">
        <v>0</v>
      </c>
      <c r="E265" s="518">
        <v>0</v>
      </c>
      <c r="F265" s="493">
        <f t="shared" si="8"/>
        <v>0</v>
      </c>
      <c r="G265" s="493">
        <f t="shared" si="9"/>
        <v>0</v>
      </c>
    </row>
    <row r="266" outlineLevel="2" spans="1:7">
      <c r="A266" s="516">
        <v>2020403</v>
      </c>
      <c r="B266" s="517" t="s">
        <v>336</v>
      </c>
      <c r="C266" s="518">
        <v>0</v>
      </c>
      <c r="D266" s="518">
        <v>0</v>
      </c>
      <c r="E266" s="518">
        <v>0</v>
      </c>
      <c r="F266" s="493">
        <f t="shared" si="8"/>
        <v>0</v>
      </c>
      <c r="G266" s="493">
        <f t="shared" si="9"/>
        <v>0</v>
      </c>
    </row>
    <row r="267" outlineLevel="2" spans="1:7">
      <c r="A267" s="516">
        <v>2020404</v>
      </c>
      <c r="B267" s="517" t="s">
        <v>337</v>
      </c>
      <c r="C267" s="518">
        <v>0</v>
      </c>
      <c r="D267" s="518">
        <v>0</v>
      </c>
      <c r="E267" s="518">
        <v>0</v>
      </c>
      <c r="F267" s="493">
        <f t="shared" si="8"/>
        <v>0</v>
      </c>
      <c r="G267" s="493">
        <f t="shared" si="9"/>
        <v>0</v>
      </c>
    </row>
    <row r="268" outlineLevel="2" spans="1:7">
      <c r="A268" s="516">
        <v>2020499</v>
      </c>
      <c r="B268" s="517" t="s">
        <v>338</v>
      </c>
      <c r="C268" s="518">
        <v>0</v>
      </c>
      <c r="D268" s="518">
        <v>0</v>
      </c>
      <c r="E268" s="518">
        <v>0</v>
      </c>
      <c r="F268" s="493">
        <f t="shared" si="8"/>
        <v>0</v>
      </c>
      <c r="G268" s="493">
        <f t="shared" si="9"/>
        <v>0</v>
      </c>
    </row>
    <row r="269" outlineLevel="1" spans="1:7">
      <c r="A269" s="514">
        <v>20205</v>
      </c>
      <c r="B269" s="515" t="s">
        <v>339</v>
      </c>
      <c r="C269" s="511">
        <f>SUM(C270:C273)</f>
        <v>0</v>
      </c>
      <c r="D269" s="511">
        <f>SUM(D270:D273)</f>
        <v>0</v>
      </c>
      <c r="E269" s="511">
        <f>SUM(E270:E273)</f>
        <v>0</v>
      </c>
      <c r="F269" s="489">
        <f t="shared" si="8"/>
        <v>0</v>
      </c>
      <c r="G269" s="489">
        <f t="shared" si="9"/>
        <v>0</v>
      </c>
    </row>
    <row r="270" outlineLevel="2" spans="1:7">
      <c r="A270" s="516">
        <v>2020503</v>
      </c>
      <c r="B270" s="517" t="s">
        <v>340</v>
      </c>
      <c r="C270" s="518">
        <v>0</v>
      </c>
      <c r="D270" s="518">
        <v>0</v>
      </c>
      <c r="E270" s="518">
        <v>0</v>
      </c>
      <c r="F270" s="493">
        <f t="shared" si="8"/>
        <v>0</v>
      </c>
      <c r="G270" s="493">
        <f t="shared" si="9"/>
        <v>0</v>
      </c>
    </row>
    <row r="271" outlineLevel="2" spans="1:7">
      <c r="A271" s="516">
        <v>2020504</v>
      </c>
      <c r="B271" s="517" t="s">
        <v>341</v>
      </c>
      <c r="C271" s="518">
        <v>0</v>
      </c>
      <c r="D271" s="518">
        <v>0</v>
      </c>
      <c r="E271" s="518">
        <v>0</v>
      </c>
      <c r="F271" s="493">
        <f t="shared" si="8"/>
        <v>0</v>
      </c>
      <c r="G271" s="493">
        <f t="shared" si="9"/>
        <v>0</v>
      </c>
    </row>
    <row r="272" outlineLevel="2" spans="1:7">
      <c r="A272" s="516">
        <v>2020505</v>
      </c>
      <c r="B272" s="517" t="s">
        <v>342</v>
      </c>
      <c r="C272" s="518">
        <v>0</v>
      </c>
      <c r="D272" s="518">
        <v>0</v>
      </c>
      <c r="E272" s="518">
        <v>0</v>
      </c>
      <c r="F272" s="493">
        <f t="shared" si="8"/>
        <v>0</v>
      </c>
      <c r="G272" s="493">
        <f t="shared" si="9"/>
        <v>0</v>
      </c>
    </row>
    <row r="273" outlineLevel="2" spans="1:7">
      <c r="A273" s="516">
        <v>2020599</v>
      </c>
      <c r="B273" s="517" t="s">
        <v>343</v>
      </c>
      <c r="C273" s="518">
        <v>0</v>
      </c>
      <c r="D273" s="518">
        <v>0</v>
      </c>
      <c r="E273" s="518">
        <v>0</v>
      </c>
      <c r="F273" s="493">
        <f t="shared" si="8"/>
        <v>0</v>
      </c>
      <c r="G273" s="493">
        <f t="shared" si="9"/>
        <v>0</v>
      </c>
    </row>
    <row r="274" outlineLevel="1" spans="1:7">
      <c r="A274" s="514">
        <v>20206</v>
      </c>
      <c r="B274" s="515" t="s">
        <v>344</v>
      </c>
      <c r="C274" s="511">
        <f>SUM(C275)</f>
        <v>0</v>
      </c>
      <c r="D274" s="511">
        <f>SUM(D275)</f>
        <v>0</v>
      </c>
      <c r="E274" s="511">
        <f>SUM(E275)</f>
        <v>0</v>
      </c>
      <c r="F274" s="489">
        <f t="shared" si="8"/>
        <v>0</v>
      </c>
      <c r="G274" s="489">
        <f t="shared" si="9"/>
        <v>0</v>
      </c>
    </row>
    <row r="275" outlineLevel="2" spans="1:7">
      <c r="A275" s="516">
        <v>2020601</v>
      </c>
      <c r="B275" s="517" t="s">
        <v>344</v>
      </c>
      <c r="C275" s="518">
        <v>0</v>
      </c>
      <c r="D275" s="518">
        <v>0</v>
      </c>
      <c r="E275" s="518">
        <v>0</v>
      </c>
      <c r="F275" s="493">
        <f t="shared" si="8"/>
        <v>0</v>
      </c>
      <c r="G275" s="493">
        <f t="shared" si="9"/>
        <v>0</v>
      </c>
    </row>
    <row r="276" outlineLevel="1" spans="1:7">
      <c r="A276" s="514">
        <v>20207</v>
      </c>
      <c r="B276" s="515" t="s">
        <v>345</v>
      </c>
      <c r="C276" s="511">
        <f>SUM(C277:C280)</f>
        <v>0</v>
      </c>
      <c r="D276" s="511">
        <f>SUM(D277:D280)</f>
        <v>0</v>
      </c>
      <c r="E276" s="511">
        <f>SUM(E277:E280)</f>
        <v>0</v>
      </c>
      <c r="F276" s="489">
        <f t="shared" si="8"/>
        <v>0</v>
      </c>
      <c r="G276" s="489">
        <f t="shared" si="9"/>
        <v>0</v>
      </c>
    </row>
    <row r="277" outlineLevel="2" spans="1:7">
      <c r="A277" s="516">
        <v>2020701</v>
      </c>
      <c r="B277" s="517" t="s">
        <v>346</v>
      </c>
      <c r="C277" s="518">
        <v>0</v>
      </c>
      <c r="D277" s="518">
        <v>0</v>
      </c>
      <c r="E277" s="518">
        <v>0</v>
      </c>
      <c r="F277" s="493">
        <f t="shared" si="8"/>
        <v>0</v>
      </c>
      <c r="G277" s="493">
        <f t="shared" si="9"/>
        <v>0</v>
      </c>
    </row>
    <row r="278" outlineLevel="2" spans="1:7">
      <c r="A278" s="516">
        <v>2020702</v>
      </c>
      <c r="B278" s="517" t="s">
        <v>347</v>
      </c>
      <c r="C278" s="518">
        <v>0</v>
      </c>
      <c r="D278" s="518">
        <v>0</v>
      </c>
      <c r="E278" s="518">
        <v>0</v>
      </c>
      <c r="F278" s="493">
        <f t="shared" si="8"/>
        <v>0</v>
      </c>
      <c r="G278" s="493">
        <f t="shared" si="9"/>
        <v>0</v>
      </c>
    </row>
    <row r="279" outlineLevel="2" spans="1:7">
      <c r="A279" s="516">
        <v>2020703</v>
      </c>
      <c r="B279" s="517" t="s">
        <v>348</v>
      </c>
      <c r="C279" s="518">
        <v>0</v>
      </c>
      <c r="D279" s="518">
        <v>0</v>
      </c>
      <c r="E279" s="518">
        <v>0</v>
      </c>
      <c r="F279" s="493">
        <f t="shared" si="8"/>
        <v>0</v>
      </c>
      <c r="G279" s="493">
        <f t="shared" si="9"/>
        <v>0</v>
      </c>
    </row>
    <row r="280" outlineLevel="2" spans="1:7">
      <c r="A280" s="516">
        <v>2020799</v>
      </c>
      <c r="B280" s="517" t="s">
        <v>349</v>
      </c>
      <c r="C280" s="518">
        <v>0</v>
      </c>
      <c r="D280" s="518">
        <v>0</v>
      </c>
      <c r="E280" s="518">
        <v>0</v>
      </c>
      <c r="F280" s="493">
        <f t="shared" si="8"/>
        <v>0</v>
      </c>
      <c r="G280" s="493">
        <f t="shared" si="9"/>
        <v>0</v>
      </c>
    </row>
    <row r="281" outlineLevel="1" spans="1:7">
      <c r="A281" s="514">
        <v>20208</v>
      </c>
      <c r="B281" s="515" t="s">
        <v>350</v>
      </c>
      <c r="C281" s="511">
        <f>SUM(C282:C286)</f>
        <v>0</v>
      </c>
      <c r="D281" s="511">
        <f>SUM(D282:D286)</f>
        <v>0</v>
      </c>
      <c r="E281" s="511">
        <f>SUM(E282:E286)</f>
        <v>0</v>
      </c>
      <c r="F281" s="489">
        <f t="shared" si="8"/>
        <v>0</v>
      </c>
      <c r="G281" s="489">
        <f t="shared" si="9"/>
        <v>0</v>
      </c>
    </row>
    <row r="282" outlineLevel="2" spans="1:7">
      <c r="A282" s="516">
        <v>2020801</v>
      </c>
      <c r="B282" s="517" t="s">
        <v>196</v>
      </c>
      <c r="C282" s="518">
        <v>0</v>
      </c>
      <c r="D282" s="518">
        <v>0</v>
      </c>
      <c r="E282" s="518">
        <v>0</v>
      </c>
      <c r="F282" s="493">
        <f t="shared" si="8"/>
        <v>0</v>
      </c>
      <c r="G282" s="493">
        <f t="shared" si="9"/>
        <v>0</v>
      </c>
    </row>
    <row r="283" outlineLevel="2" spans="1:7">
      <c r="A283" s="516">
        <v>2020802</v>
      </c>
      <c r="B283" s="517" t="s">
        <v>197</v>
      </c>
      <c r="C283" s="518">
        <v>0</v>
      </c>
      <c r="D283" s="518">
        <v>0</v>
      </c>
      <c r="E283" s="518">
        <v>0</v>
      </c>
      <c r="F283" s="493">
        <f t="shared" si="8"/>
        <v>0</v>
      </c>
      <c r="G283" s="493">
        <f t="shared" si="9"/>
        <v>0</v>
      </c>
    </row>
    <row r="284" outlineLevel="2" spans="1:7">
      <c r="A284" s="516">
        <v>2020803</v>
      </c>
      <c r="B284" s="517" t="s">
        <v>198</v>
      </c>
      <c r="C284" s="518">
        <v>0</v>
      </c>
      <c r="D284" s="518">
        <v>0</v>
      </c>
      <c r="E284" s="518">
        <v>0</v>
      </c>
      <c r="F284" s="493">
        <f t="shared" si="8"/>
        <v>0</v>
      </c>
      <c r="G284" s="493">
        <f t="shared" si="9"/>
        <v>0</v>
      </c>
    </row>
    <row r="285" outlineLevel="2" spans="1:7">
      <c r="A285" s="516">
        <v>2020850</v>
      </c>
      <c r="B285" s="517" t="s">
        <v>205</v>
      </c>
      <c r="C285" s="518">
        <v>0</v>
      </c>
      <c r="D285" s="518">
        <v>0</v>
      </c>
      <c r="E285" s="518">
        <v>0</v>
      </c>
      <c r="F285" s="493">
        <f t="shared" si="8"/>
        <v>0</v>
      </c>
      <c r="G285" s="493">
        <f t="shared" si="9"/>
        <v>0</v>
      </c>
    </row>
    <row r="286" outlineLevel="2" spans="1:7">
      <c r="A286" s="516">
        <v>2020899</v>
      </c>
      <c r="B286" s="517" t="s">
        <v>351</v>
      </c>
      <c r="C286" s="518">
        <v>0</v>
      </c>
      <c r="D286" s="518">
        <v>0</v>
      </c>
      <c r="E286" s="518">
        <v>0</v>
      </c>
      <c r="F286" s="493">
        <f t="shared" si="8"/>
        <v>0</v>
      </c>
      <c r="G286" s="493">
        <f t="shared" si="9"/>
        <v>0</v>
      </c>
    </row>
    <row r="287" outlineLevel="1" spans="1:7">
      <c r="A287" s="514">
        <v>20299</v>
      </c>
      <c r="B287" s="515" t="s">
        <v>352</v>
      </c>
      <c r="C287" s="511">
        <f>SUM(C288)</f>
        <v>0</v>
      </c>
      <c r="D287" s="511">
        <f>SUM(D288)</f>
        <v>0</v>
      </c>
      <c r="E287" s="511">
        <f>SUM(E288)</f>
        <v>0</v>
      </c>
      <c r="F287" s="489">
        <f t="shared" si="8"/>
        <v>0</v>
      </c>
      <c r="G287" s="489">
        <f t="shared" si="9"/>
        <v>0</v>
      </c>
    </row>
    <row r="288" outlineLevel="2" spans="1:7">
      <c r="A288" s="516">
        <v>2029999</v>
      </c>
      <c r="B288" s="517" t="s">
        <v>352</v>
      </c>
      <c r="C288" s="518">
        <v>0</v>
      </c>
      <c r="D288" s="518">
        <v>0</v>
      </c>
      <c r="E288" s="518">
        <v>0</v>
      </c>
      <c r="F288" s="493">
        <f t="shared" si="8"/>
        <v>0</v>
      </c>
      <c r="G288" s="493">
        <f t="shared" si="9"/>
        <v>0</v>
      </c>
    </row>
    <row r="289" spans="1:7">
      <c r="A289" s="512">
        <v>203</v>
      </c>
      <c r="B289" s="513" t="s">
        <v>1181</v>
      </c>
      <c r="C289" s="511">
        <f>SUM(C290,C294,C296,C298,C306)</f>
        <v>2603</v>
      </c>
      <c r="D289" s="511">
        <f>SUM(D290,D294,D296,D298,D306)</f>
        <v>3157</v>
      </c>
      <c r="E289" s="511">
        <f>SUM(E290,E294,E296,E298,E306)</f>
        <v>5369</v>
      </c>
      <c r="F289" s="489">
        <f t="shared" si="8"/>
        <v>2.0626200537841</v>
      </c>
      <c r="G289" s="489">
        <f t="shared" si="9"/>
        <v>1.70066518847007</v>
      </c>
    </row>
    <row r="290" outlineLevel="1" spans="1:7">
      <c r="A290" s="514">
        <v>20301</v>
      </c>
      <c r="B290" s="515" t="s">
        <v>354</v>
      </c>
      <c r="C290" s="511">
        <f>SUM(C291:C293)</f>
        <v>0</v>
      </c>
      <c r="D290" s="511">
        <f>SUM(D291:D293)</f>
        <v>0</v>
      </c>
      <c r="E290" s="511">
        <f>SUM(E291:E293)</f>
        <v>0</v>
      </c>
      <c r="F290" s="489">
        <f t="shared" si="8"/>
        <v>0</v>
      </c>
      <c r="G290" s="489">
        <f t="shared" si="9"/>
        <v>0</v>
      </c>
    </row>
    <row r="291" outlineLevel="2" spans="1:7">
      <c r="A291" s="516">
        <v>2030101</v>
      </c>
      <c r="B291" s="517" t="s">
        <v>355</v>
      </c>
      <c r="C291" s="518">
        <v>0</v>
      </c>
      <c r="D291" s="518">
        <v>0</v>
      </c>
      <c r="E291" s="518">
        <v>0</v>
      </c>
      <c r="F291" s="493">
        <f t="shared" si="8"/>
        <v>0</v>
      </c>
      <c r="G291" s="493">
        <f t="shared" si="9"/>
        <v>0</v>
      </c>
    </row>
    <row r="292" outlineLevel="2" spans="1:7">
      <c r="A292" s="516">
        <v>2030102</v>
      </c>
      <c r="B292" s="517" t="s">
        <v>356</v>
      </c>
      <c r="C292" s="518">
        <v>0</v>
      </c>
      <c r="D292" s="518">
        <v>0</v>
      </c>
      <c r="E292" s="518">
        <v>0</v>
      </c>
      <c r="F292" s="493">
        <f t="shared" si="8"/>
        <v>0</v>
      </c>
      <c r="G292" s="493">
        <f t="shared" si="9"/>
        <v>0</v>
      </c>
    </row>
    <row r="293" outlineLevel="2" spans="1:7">
      <c r="A293" s="516">
        <v>2030199</v>
      </c>
      <c r="B293" s="517" t="s">
        <v>357</v>
      </c>
      <c r="C293" s="518">
        <v>0</v>
      </c>
      <c r="D293" s="518">
        <v>0</v>
      </c>
      <c r="E293" s="518">
        <v>0</v>
      </c>
      <c r="F293" s="493">
        <f t="shared" si="8"/>
        <v>0</v>
      </c>
      <c r="G293" s="493">
        <f t="shared" si="9"/>
        <v>0</v>
      </c>
    </row>
    <row r="294" outlineLevel="1" spans="1:7">
      <c r="A294" s="514">
        <v>20304</v>
      </c>
      <c r="B294" s="515" t="s">
        <v>358</v>
      </c>
      <c r="C294" s="511">
        <f>SUM(C295)</f>
        <v>0</v>
      </c>
      <c r="D294" s="511">
        <f>SUM(D295)</f>
        <v>0</v>
      </c>
      <c r="E294" s="511">
        <f>SUM(E295)</f>
        <v>0</v>
      </c>
      <c r="F294" s="489">
        <f t="shared" si="8"/>
        <v>0</v>
      </c>
      <c r="G294" s="489">
        <f t="shared" si="9"/>
        <v>0</v>
      </c>
    </row>
    <row r="295" outlineLevel="2" spans="1:7">
      <c r="A295" s="516">
        <v>2030401</v>
      </c>
      <c r="B295" s="517" t="s">
        <v>358</v>
      </c>
      <c r="C295" s="518">
        <v>0</v>
      </c>
      <c r="D295" s="518">
        <v>0</v>
      </c>
      <c r="E295" s="518">
        <v>0</v>
      </c>
      <c r="F295" s="493">
        <f t="shared" si="8"/>
        <v>0</v>
      </c>
      <c r="G295" s="493">
        <f t="shared" si="9"/>
        <v>0</v>
      </c>
    </row>
    <row r="296" outlineLevel="1" spans="1:7">
      <c r="A296" s="514">
        <v>20305</v>
      </c>
      <c r="B296" s="515" t="s">
        <v>359</v>
      </c>
      <c r="C296" s="511">
        <f>SUM(C297)</f>
        <v>0</v>
      </c>
      <c r="D296" s="511">
        <f>SUM(D297)</f>
        <v>369</v>
      </c>
      <c r="E296" s="511">
        <f>SUM(E297)</f>
        <v>0</v>
      </c>
      <c r="F296" s="489">
        <f t="shared" si="8"/>
        <v>0</v>
      </c>
      <c r="G296" s="489">
        <f t="shared" si="9"/>
        <v>0</v>
      </c>
    </row>
    <row r="297" outlineLevel="2" spans="1:7">
      <c r="A297" s="516">
        <v>2030501</v>
      </c>
      <c r="B297" s="517" t="s">
        <v>359</v>
      </c>
      <c r="C297" s="518">
        <v>0</v>
      </c>
      <c r="D297" s="518">
        <v>369</v>
      </c>
      <c r="E297" s="518">
        <v>0</v>
      </c>
      <c r="F297" s="493">
        <f t="shared" si="8"/>
        <v>0</v>
      </c>
      <c r="G297" s="493">
        <f t="shared" si="9"/>
        <v>0</v>
      </c>
    </row>
    <row r="298" outlineLevel="1" spans="1:7">
      <c r="A298" s="514">
        <v>20306</v>
      </c>
      <c r="B298" s="515" t="s">
        <v>360</v>
      </c>
      <c r="C298" s="511">
        <f>SUM(C299:C305)</f>
        <v>2603</v>
      </c>
      <c r="D298" s="511">
        <f>SUM(D299:D305)</f>
        <v>2788</v>
      </c>
      <c r="E298" s="511">
        <f>SUM(E299:E305)</f>
        <v>5369</v>
      </c>
      <c r="F298" s="489">
        <f t="shared" si="8"/>
        <v>2.0626200537841</v>
      </c>
      <c r="G298" s="489">
        <f t="shared" si="9"/>
        <v>1.92575322812052</v>
      </c>
    </row>
    <row r="299" outlineLevel="2" spans="1:7">
      <c r="A299" s="516">
        <v>2030601</v>
      </c>
      <c r="B299" s="517" t="s">
        <v>361</v>
      </c>
      <c r="C299" s="518">
        <v>30</v>
      </c>
      <c r="D299" s="518">
        <v>30</v>
      </c>
      <c r="E299" s="518">
        <v>30</v>
      </c>
      <c r="F299" s="493">
        <f t="shared" si="8"/>
        <v>1</v>
      </c>
      <c r="G299" s="493">
        <f t="shared" si="9"/>
        <v>1</v>
      </c>
    </row>
    <row r="300" outlineLevel="2" spans="1:7">
      <c r="A300" s="516">
        <v>2030602</v>
      </c>
      <c r="B300" s="517" t="s">
        <v>362</v>
      </c>
      <c r="C300" s="518">
        <v>0</v>
      </c>
      <c r="D300" s="518">
        <v>0</v>
      </c>
      <c r="E300" s="518">
        <v>0</v>
      </c>
      <c r="F300" s="493">
        <f t="shared" si="8"/>
        <v>0</v>
      </c>
      <c r="G300" s="493">
        <f t="shared" si="9"/>
        <v>0</v>
      </c>
    </row>
    <row r="301" outlineLevel="2" spans="1:7">
      <c r="A301" s="516">
        <v>2030603</v>
      </c>
      <c r="B301" s="517" t="s">
        <v>363</v>
      </c>
      <c r="C301" s="518">
        <v>1905</v>
      </c>
      <c r="D301" s="518">
        <v>1790</v>
      </c>
      <c r="E301" s="518">
        <v>4528</v>
      </c>
      <c r="F301" s="493">
        <f t="shared" si="8"/>
        <v>2.37690288713911</v>
      </c>
      <c r="G301" s="493">
        <f t="shared" si="9"/>
        <v>2.52960893854749</v>
      </c>
    </row>
    <row r="302" outlineLevel="2" spans="1:7">
      <c r="A302" s="516">
        <v>2030604</v>
      </c>
      <c r="B302" s="517" t="s">
        <v>364</v>
      </c>
      <c r="C302" s="518">
        <v>0</v>
      </c>
      <c r="D302" s="518">
        <v>0</v>
      </c>
      <c r="E302" s="518">
        <v>0</v>
      </c>
      <c r="F302" s="493">
        <f t="shared" si="8"/>
        <v>0</v>
      </c>
      <c r="G302" s="493">
        <f t="shared" si="9"/>
        <v>0</v>
      </c>
    </row>
    <row r="303" outlineLevel="2" spans="1:7">
      <c r="A303" s="516">
        <v>2030607</v>
      </c>
      <c r="B303" s="517" t="s">
        <v>365</v>
      </c>
      <c r="C303" s="518">
        <v>272</v>
      </c>
      <c r="D303" s="518">
        <v>312</v>
      </c>
      <c r="E303" s="518">
        <v>686</v>
      </c>
      <c r="F303" s="493">
        <f t="shared" si="8"/>
        <v>2.52205882352941</v>
      </c>
      <c r="G303" s="493">
        <f t="shared" si="9"/>
        <v>2.19871794871795</v>
      </c>
    </row>
    <row r="304" outlineLevel="2" spans="1:7">
      <c r="A304" s="516">
        <v>2030608</v>
      </c>
      <c r="B304" s="517" t="s">
        <v>366</v>
      </c>
      <c r="C304" s="518">
        <v>0</v>
      </c>
      <c r="D304" s="518">
        <v>0</v>
      </c>
      <c r="E304" s="518">
        <v>0</v>
      </c>
      <c r="F304" s="493">
        <f t="shared" si="8"/>
        <v>0</v>
      </c>
      <c r="G304" s="493">
        <f t="shared" si="9"/>
        <v>0</v>
      </c>
    </row>
    <row r="305" outlineLevel="2" spans="1:7">
      <c r="A305" s="516">
        <v>2030699</v>
      </c>
      <c r="B305" s="517" t="s">
        <v>367</v>
      </c>
      <c r="C305" s="518">
        <v>396</v>
      </c>
      <c r="D305" s="518">
        <v>656</v>
      </c>
      <c r="E305" s="518">
        <v>125</v>
      </c>
      <c r="F305" s="493">
        <f t="shared" si="8"/>
        <v>0.315656565656566</v>
      </c>
      <c r="G305" s="493">
        <f t="shared" si="9"/>
        <v>0.190548780487805</v>
      </c>
    </row>
    <row r="306" outlineLevel="1" spans="1:7">
      <c r="A306" s="514">
        <v>20399</v>
      </c>
      <c r="B306" s="515" t="s">
        <v>368</v>
      </c>
      <c r="C306" s="511">
        <f>SUM(C307)</f>
        <v>0</v>
      </c>
      <c r="D306" s="511">
        <f>SUM(D307)</f>
        <v>0</v>
      </c>
      <c r="E306" s="511">
        <f>SUM(E307)</f>
        <v>0</v>
      </c>
      <c r="F306" s="489">
        <f t="shared" si="8"/>
        <v>0</v>
      </c>
      <c r="G306" s="489">
        <f t="shared" si="9"/>
        <v>0</v>
      </c>
    </row>
    <row r="307" outlineLevel="2" spans="1:7">
      <c r="A307" s="516">
        <v>2039999</v>
      </c>
      <c r="B307" s="517" t="s">
        <v>368</v>
      </c>
      <c r="C307" s="518">
        <v>0</v>
      </c>
      <c r="D307" s="518">
        <v>0</v>
      </c>
      <c r="E307" s="518">
        <v>0</v>
      </c>
      <c r="F307" s="493">
        <f t="shared" si="8"/>
        <v>0</v>
      </c>
      <c r="G307" s="493">
        <f t="shared" si="9"/>
        <v>0</v>
      </c>
    </row>
    <row r="308" s="501" customFormat="1" spans="1:7">
      <c r="A308" s="512">
        <v>204</v>
      </c>
      <c r="B308" s="513" t="s">
        <v>1182</v>
      </c>
      <c r="C308" s="511">
        <f>SUM(C309,C312,C323,C330,C338,C347,C361,C371,C381,C389,C395)</f>
        <v>45488.914593</v>
      </c>
      <c r="D308" s="511">
        <f>SUM(D309,D312,D323,D330,D338,D347,D361,D371,D381,D389,D395)</f>
        <v>43948</v>
      </c>
      <c r="E308" s="511">
        <f>SUM(E309,E312,E323,E330,E338,E347,E361,E371,E381,E389,E395)</f>
        <v>55270.336063</v>
      </c>
      <c r="F308" s="489">
        <f t="shared" si="8"/>
        <v>1.21502868462606</v>
      </c>
      <c r="G308" s="489">
        <f t="shared" si="9"/>
        <v>1.25763029177665</v>
      </c>
    </row>
    <row r="309" outlineLevel="1" spans="1:7">
      <c r="A309" s="514">
        <v>20401</v>
      </c>
      <c r="B309" s="515" t="s">
        <v>370</v>
      </c>
      <c r="C309" s="511">
        <f>SUM(C310:C311)</f>
        <v>0</v>
      </c>
      <c r="D309" s="511">
        <f>SUM(D310:D311)</f>
        <v>0</v>
      </c>
      <c r="E309" s="511">
        <f>SUM(E310:E311)</f>
        <v>0</v>
      </c>
      <c r="F309" s="489">
        <f t="shared" si="8"/>
        <v>0</v>
      </c>
      <c r="G309" s="489">
        <f t="shared" si="9"/>
        <v>0</v>
      </c>
    </row>
    <row r="310" outlineLevel="2" spans="1:7">
      <c r="A310" s="516">
        <v>2040101</v>
      </c>
      <c r="B310" s="517" t="s">
        <v>370</v>
      </c>
      <c r="C310" s="518">
        <v>0</v>
      </c>
      <c r="D310" s="518">
        <v>0</v>
      </c>
      <c r="E310" s="518">
        <v>0</v>
      </c>
      <c r="F310" s="493">
        <f t="shared" si="8"/>
        <v>0</v>
      </c>
      <c r="G310" s="493">
        <f t="shared" si="9"/>
        <v>0</v>
      </c>
    </row>
    <row r="311" outlineLevel="2" spans="1:7">
      <c r="A311" s="516">
        <v>2040199</v>
      </c>
      <c r="B311" s="517" t="s">
        <v>371</v>
      </c>
      <c r="C311" s="518">
        <v>0</v>
      </c>
      <c r="D311" s="518">
        <v>0</v>
      </c>
      <c r="E311" s="518">
        <v>0</v>
      </c>
      <c r="F311" s="493">
        <f t="shared" si="8"/>
        <v>0</v>
      </c>
      <c r="G311" s="493">
        <f t="shared" si="9"/>
        <v>0</v>
      </c>
    </row>
    <row r="312" outlineLevel="1" spans="1:7">
      <c r="A312" s="514">
        <v>20402</v>
      </c>
      <c r="B312" s="515" t="s">
        <v>372</v>
      </c>
      <c r="C312" s="511">
        <f>SUM(C313:C322)</f>
        <v>43656.484796</v>
      </c>
      <c r="D312" s="511">
        <f>SUM(D313:D322)</f>
        <v>42245</v>
      </c>
      <c r="E312" s="511">
        <f>SUM(E313:E322)</f>
        <v>48612.248387</v>
      </c>
      <c r="F312" s="489">
        <f t="shared" si="8"/>
        <v>1.11351723837037</v>
      </c>
      <c r="G312" s="489">
        <f t="shared" si="9"/>
        <v>1.15072194075038</v>
      </c>
    </row>
    <row r="313" outlineLevel="2" spans="1:7">
      <c r="A313" s="516">
        <v>2040201</v>
      </c>
      <c r="B313" s="517" t="s">
        <v>196</v>
      </c>
      <c r="C313" s="518">
        <v>10738.573711</v>
      </c>
      <c r="D313" s="518">
        <v>11102</v>
      </c>
      <c r="E313" s="518">
        <v>10621.146348</v>
      </c>
      <c r="F313" s="493">
        <f t="shared" si="8"/>
        <v>0.989064901339764</v>
      </c>
      <c r="G313" s="493">
        <f t="shared" si="9"/>
        <v>0.956687655197262</v>
      </c>
    </row>
    <row r="314" outlineLevel="2" spans="1:7">
      <c r="A314" s="516">
        <v>2040202</v>
      </c>
      <c r="B314" s="517" t="s">
        <v>197</v>
      </c>
      <c r="C314" s="518">
        <v>32812.911085</v>
      </c>
      <c r="D314" s="518">
        <v>31038</v>
      </c>
      <c r="E314" s="518">
        <v>34997.102039</v>
      </c>
      <c r="F314" s="493">
        <f t="shared" si="8"/>
        <v>1.06656498560405</v>
      </c>
      <c r="G314" s="493">
        <f t="shared" si="9"/>
        <v>1.12755660928539</v>
      </c>
    </row>
    <row r="315" outlineLevel="2" spans="1:7">
      <c r="A315" s="516">
        <v>2040203</v>
      </c>
      <c r="B315" s="517" t="s">
        <v>198</v>
      </c>
      <c r="C315" s="518">
        <v>0</v>
      </c>
      <c r="D315" s="518">
        <v>0</v>
      </c>
      <c r="E315" s="518">
        <v>0</v>
      </c>
      <c r="F315" s="493">
        <f t="shared" si="8"/>
        <v>0</v>
      </c>
      <c r="G315" s="493">
        <f t="shared" si="9"/>
        <v>0</v>
      </c>
    </row>
    <row r="316" outlineLevel="2" spans="1:7">
      <c r="A316" s="516">
        <v>2040219</v>
      </c>
      <c r="B316" s="517" t="s">
        <v>237</v>
      </c>
      <c r="C316" s="518">
        <v>0</v>
      </c>
      <c r="D316" s="518">
        <v>0</v>
      </c>
      <c r="E316" s="518">
        <v>2994</v>
      </c>
      <c r="F316" s="493">
        <f t="shared" si="8"/>
        <v>0</v>
      </c>
      <c r="G316" s="493">
        <f t="shared" si="9"/>
        <v>0</v>
      </c>
    </row>
    <row r="317" outlineLevel="2" spans="1:7">
      <c r="A317" s="516">
        <v>2040220</v>
      </c>
      <c r="B317" s="517" t="s">
        <v>373</v>
      </c>
      <c r="C317" s="518">
        <v>0</v>
      </c>
      <c r="D317" s="518">
        <v>0</v>
      </c>
      <c r="E317" s="518">
        <v>0</v>
      </c>
      <c r="F317" s="493">
        <f t="shared" si="8"/>
        <v>0</v>
      </c>
      <c r="G317" s="493">
        <f t="shared" si="9"/>
        <v>0</v>
      </c>
    </row>
    <row r="318" outlineLevel="2" spans="1:7">
      <c r="A318" s="516">
        <v>2040221</v>
      </c>
      <c r="B318" s="517" t="s">
        <v>374</v>
      </c>
      <c r="C318" s="518">
        <v>0</v>
      </c>
      <c r="D318" s="518">
        <v>0</v>
      </c>
      <c r="E318" s="518">
        <v>0</v>
      </c>
      <c r="F318" s="493">
        <f t="shared" si="8"/>
        <v>0</v>
      </c>
      <c r="G318" s="493">
        <f t="shared" si="9"/>
        <v>0</v>
      </c>
    </row>
    <row r="319" outlineLevel="2" spans="1:7">
      <c r="A319" s="516">
        <v>2040222</v>
      </c>
      <c r="B319" s="517" t="s">
        <v>375</v>
      </c>
      <c r="C319" s="518">
        <v>0</v>
      </c>
      <c r="D319" s="518">
        <v>0</v>
      </c>
      <c r="E319" s="518">
        <v>0</v>
      </c>
      <c r="F319" s="493">
        <f t="shared" si="8"/>
        <v>0</v>
      </c>
      <c r="G319" s="493">
        <f t="shared" si="9"/>
        <v>0</v>
      </c>
    </row>
    <row r="320" outlineLevel="2" spans="1:7">
      <c r="A320" s="516">
        <v>2040223</v>
      </c>
      <c r="B320" s="517" t="s">
        <v>376</v>
      </c>
      <c r="C320" s="518">
        <v>0</v>
      </c>
      <c r="D320" s="518">
        <v>0</v>
      </c>
      <c r="E320" s="518">
        <v>0</v>
      </c>
      <c r="F320" s="493">
        <f t="shared" si="8"/>
        <v>0</v>
      </c>
      <c r="G320" s="493">
        <f t="shared" si="9"/>
        <v>0</v>
      </c>
    </row>
    <row r="321" outlineLevel="2" spans="1:7">
      <c r="A321" s="516">
        <v>2040250</v>
      </c>
      <c r="B321" s="517" t="s">
        <v>205</v>
      </c>
      <c r="C321" s="518">
        <v>0</v>
      </c>
      <c r="D321" s="518">
        <v>0</v>
      </c>
      <c r="E321" s="518">
        <v>0</v>
      </c>
      <c r="F321" s="493">
        <f t="shared" si="8"/>
        <v>0</v>
      </c>
      <c r="G321" s="493">
        <f t="shared" si="9"/>
        <v>0</v>
      </c>
    </row>
    <row r="322" outlineLevel="2" spans="1:7">
      <c r="A322" s="516">
        <v>2040299</v>
      </c>
      <c r="B322" s="517" t="s">
        <v>377</v>
      </c>
      <c r="C322" s="518">
        <v>105</v>
      </c>
      <c r="D322" s="518">
        <v>105</v>
      </c>
      <c r="E322" s="518">
        <v>0</v>
      </c>
      <c r="F322" s="493">
        <f t="shared" si="8"/>
        <v>0</v>
      </c>
      <c r="G322" s="493">
        <f t="shared" si="9"/>
        <v>0</v>
      </c>
    </row>
    <row r="323" outlineLevel="1" spans="1:7">
      <c r="A323" s="514">
        <v>20403</v>
      </c>
      <c r="B323" s="515" t="s">
        <v>378</v>
      </c>
      <c r="C323" s="511">
        <f>SUM(C324:C329)</f>
        <v>160</v>
      </c>
      <c r="D323" s="511">
        <f>SUM(D324:D329)</f>
        <v>160</v>
      </c>
      <c r="E323" s="511">
        <f>SUM(E324:E329)</f>
        <v>5102</v>
      </c>
      <c r="F323" s="489">
        <f t="shared" si="8"/>
        <v>31.8875</v>
      </c>
      <c r="G323" s="489">
        <f t="shared" si="9"/>
        <v>31.8875</v>
      </c>
    </row>
    <row r="324" outlineLevel="2" spans="1:7">
      <c r="A324" s="516">
        <v>2040301</v>
      </c>
      <c r="B324" s="517" t="s">
        <v>196</v>
      </c>
      <c r="C324" s="518">
        <v>0</v>
      </c>
      <c r="D324" s="518">
        <v>0</v>
      </c>
      <c r="E324" s="518">
        <v>0</v>
      </c>
      <c r="F324" s="493">
        <f t="shared" si="8"/>
        <v>0</v>
      </c>
      <c r="G324" s="493">
        <f t="shared" si="9"/>
        <v>0</v>
      </c>
    </row>
    <row r="325" outlineLevel="2" spans="1:7">
      <c r="A325" s="516">
        <v>2040302</v>
      </c>
      <c r="B325" s="517" t="s">
        <v>197</v>
      </c>
      <c r="C325" s="518">
        <v>0</v>
      </c>
      <c r="D325" s="518">
        <v>0</v>
      </c>
      <c r="E325" s="518">
        <v>0</v>
      </c>
      <c r="F325" s="493">
        <f t="shared" si="8"/>
        <v>0</v>
      </c>
      <c r="G325" s="493">
        <f t="shared" si="9"/>
        <v>0</v>
      </c>
    </row>
    <row r="326" outlineLevel="2" spans="1:7">
      <c r="A326" s="516">
        <v>2040303</v>
      </c>
      <c r="B326" s="517" t="s">
        <v>198</v>
      </c>
      <c r="C326" s="518">
        <v>0</v>
      </c>
      <c r="D326" s="518">
        <v>0</v>
      </c>
      <c r="E326" s="518">
        <v>0</v>
      </c>
      <c r="F326" s="493">
        <f t="shared" si="8"/>
        <v>0</v>
      </c>
      <c r="G326" s="493">
        <f t="shared" si="9"/>
        <v>0</v>
      </c>
    </row>
    <row r="327" outlineLevel="2" spans="1:7">
      <c r="A327" s="516">
        <v>2040304</v>
      </c>
      <c r="B327" s="517" t="s">
        <v>379</v>
      </c>
      <c r="C327" s="518">
        <v>0</v>
      </c>
      <c r="D327" s="518">
        <v>0</v>
      </c>
      <c r="E327" s="518">
        <v>0</v>
      </c>
      <c r="F327" s="493">
        <f t="shared" si="8"/>
        <v>0</v>
      </c>
      <c r="G327" s="493">
        <f t="shared" si="9"/>
        <v>0</v>
      </c>
    </row>
    <row r="328" outlineLevel="2" spans="1:7">
      <c r="A328" s="516">
        <v>2040350</v>
      </c>
      <c r="B328" s="517" t="s">
        <v>205</v>
      </c>
      <c r="C328" s="518">
        <v>0</v>
      </c>
      <c r="D328" s="518">
        <v>0</v>
      </c>
      <c r="E328" s="518">
        <v>0</v>
      </c>
      <c r="F328" s="493">
        <f t="shared" ref="F328:F391" si="10">IF(C328&gt;0,E328/C328,0)</f>
        <v>0</v>
      </c>
      <c r="G328" s="493">
        <f t="shared" ref="G328:G391" si="11">IF(D328&gt;0,E328/D328,0)</f>
        <v>0</v>
      </c>
    </row>
    <row r="329" outlineLevel="2" spans="1:7">
      <c r="A329" s="516">
        <v>2040399</v>
      </c>
      <c r="B329" s="517" t="s">
        <v>380</v>
      </c>
      <c r="C329" s="518">
        <v>160</v>
      </c>
      <c r="D329" s="518">
        <v>160</v>
      </c>
      <c r="E329" s="518">
        <v>5102</v>
      </c>
      <c r="F329" s="493">
        <f t="shared" si="10"/>
        <v>31.8875</v>
      </c>
      <c r="G329" s="493">
        <f t="shared" si="11"/>
        <v>31.8875</v>
      </c>
    </row>
    <row r="330" outlineLevel="1" spans="1:7">
      <c r="A330" s="514">
        <v>20404</v>
      </c>
      <c r="B330" s="515" t="s">
        <v>381</v>
      </c>
      <c r="C330" s="511">
        <f>SUM(C331:C337)</f>
        <v>0</v>
      </c>
      <c r="D330" s="511">
        <f>SUM(D331:D337)</f>
        <v>0</v>
      </c>
      <c r="E330" s="511">
        <f>SUM(E331:E337)</f>
        <v>0</v>
      </c>
      <c r="F330" s="489">
        <f t="shared" si="10"/>
        <v>0</v>
      </c>
      <c r="G330" s="489">
        <f t="shared" si="11"/>
        <v>0</v>
      </c>
    </row>
    <row r="331" outlineLevel="2" spans="1:7">
      <c r="A331" s="516">
        <v>2040401</v>
      </c>
      <c r="B331" s="517" t="s">
        <v>196</v>
      </c>
      <c r="C331" s="518">
        <v>0</v>
      </c>
      <c r="D331" s="518">
        <v>0</v>
      </c>
      <c r="E331" s="518">
        <v>0</v>
      </c>
      <c r="F331" s="493">
        <f t="shared" si="10"/>
        <v>0</v>
      </c>
      <c r="G331" s="493">
        <f t="shared" si="11"/>
        <v>0</v>
      </c>
    </row>
    <row r="332" outlineLevel="2" spans="1:7">
      <c r="A332" s="516">
        <v>2040402</v>
      </c>
      <c r="B332" s="517" t="s">
        <v>197</v>
      </c>
      <c r="C332" s="518">
        <v>0</v>
      </c>
      <c r="D332" s="518">
        <v>0</v>
      </c>
      <c r="E332" s="518">
        <v>0</v>
      </c>
      <c r="F332" s="493">
        <f t="shared" si="10"/>
        <v>0</v>
      </c>
      <c r="G332" s="493">
        <f t="shared" si="11"/>
        <v>0</v>
      </c>
    </row>
    <row r="333" outlineLevel="2" spans="1:7">
      <c r="A333" s="516">
        <v>2040403</v>
      </c>
      <c r="B333" s="517" t="s">
        <v>198</v>
      </c>
      <c r="C333" s="518">
        <v>0</v>
      </c>
      <c r="D333" s="518">
        <v>0</v>
      </c>
      <c r="E333" s="518">
        <v>0</v>
      </c>
      <c r="F333" s="493">
        <f t="shared" si="10"/>
        <v>0</v>
      </c>
      <c r="G333" s="493">
        <f t="shared" si="11"/>
        <v>0</v>
      </c>
    </row>
    <row r="334" outlineLevel="2" spans="1:7">
      <c r="A334" s="516">
        <v>2040409</v>
      </c>
      <c r="B334" s="517" t="s">
        <v>382</v>
      </c>
      <c r="C334" s="518">
        <v>0</v>
      </c>
      <c r="D334" s="518">
        <v>0</v>
      </c>
      <c r="E334" s="518">
        <v>0</v>
      </c>
      <c r="F334" s="493">
        <f t="shared" si="10"/>
        <v>0</v>
      </c>
      <c r="G334" s="493">
        <f t="shared" si="11"/>
        <v>0</v>
      </c>
    </row>
    <row r="335" outlineLevel="2" spans="1:7">
      <c r="A335" s="516">
        <v>2040410</v>
      </c>
      <c r="B335" s="517" t="s">
        <v>383</v>
      </c>
      <c r="C335" s="518">
        <v>0</v>
      </c>
      <c r="D335" s="518">
        <v>0</v>
      </c>
      <c r="E335" s="518">
        <v>0</v>
      </c>
      <c r="F335" s="493">
        <f t="shared" si="10"/>
        <v>0</v>
      </c>
      <c r="G335" s="493">
        <f t="shared" si="11"/>
        <v>0</v>
      </c>
    </row>
    <row r="336" outlineLevel="2" spans="1:7">
      <c r="A336" s="516">
        <v>2040450</v>
      </c>
      <c r="B336" s="517" t="s">
        <v>205</v>
      </c>
      <c r="C336" s="518">
        <v>0</v>
      </c>
      <c r="D336" s="518">
        <v>0</v>
      </c>
      <c r="E336" s="518">
        <v>0</v>
      </c>
      <c r="F336" s="493">
        <f t="shared" si="10"/>
        <v>0</v>
      </c>
      <c r="G336" s="493">
        <f t="shared" si="11"/>
        <v>0</v>
      </c>
    </row>
    <row r="337" outlineLevel="2" spans="1:7">
      <c r="A337" s="516">
        <v>2040499</v>
      </c>
      <c r="B337" s="517" t="s">
        <v>384</v>
      </c>
      <c r="C337" s="518">
        <v>0</v>
      </c>
      <c r="D337" s="518">
        <v>0</v>
      </c>
      <c r="E337" s="518">
        <v>0</v>
      </c>
      <c r="F337" s="493">
        <f t="shared" si="10"/>
        <v>0</v>
      </c>
      <c r="G337" s="493">
        <f t="shared" si="11"/>
        <v>0</v>
      </c>
    </row>
    <row r="338" outlineLevel="1" spans="1:7">
      <c r="A338" s="514">
        <v>20405</v>
      </c>
      <c r="B338" s="515" t="s">
        <v>385</v>
      </c>
      <c r="C338" s="511">
        <f>SUM(C339:C346)</f>
        <v>0</v>
      </c>
      <c r="D338" s="511">
        <f>SUM(D339:D346)</f>
        <v>0</v>
      </c>
      <c r="E338" s="511">
        <f>SUM(E339:E346)</f>
        <v>0</v>
      </c>
      <c r="F338" s="489">
        <f t="shared" si="10"/>
        <v>0</v>
      </c>
      <c r="G338" s="489">
        <f t="shared" si="11"/>
        <v>0</v>
      </c>
    </row>
    <row r="339" outlineLevel="2" spans="1:7">
      <c r="A339" s="516">
        <v>2040501</v>
      </c>
      <c r="B339" s="517" t="s">
        <v>196</v>
      </c>
      <c r="C339" s="518">
        <v>0</v>
      </c>
      <c r="D339" s="518">
        <v>0</v>
      </c>
      <c r="E339" s="518">
        <v>0</v>
      </c>
      <c r="F339" s="493">
        <f t="shared" si="10"/>
        <v>0</v>
      </c>
      <c r="G339" s="493">
        <f t="shared" si="11"/>
        <v>0</v>
      </c>
    </row>
    <row r="340" outlineLevel="2" spans="1:7">
      <c r="A340" s="516">
        <v>2040502</v>
      </c>
      <c r="B340" s="517" t="s">
        <v>197</v>
      </c>
      <c r="C340" s="518">
        <v>0</v>
      </c>
      <c r="D340" s="518">
        <v>0</v>
      </c>
      <c r="E340" s="518">
        <v>0</v>
      </c>
      <c r="F340" s="493">
        <f t="shared" si="10"/>
        <v>0</v>
      </c>
      <c r="G340" s="493">
        <f t="shared" si="11"/>
        <v>0</v>
      </c>
    </row>
    <row r="341" outlineLevel="2" spans="1:7">
      <c r="A341" s="516">
        <v>2040503</v>
      </c>
      <c r="B341" s="517" t="s">
        <v>198</v>
      </c>
      <c r="C341" s="518">
        <v>0</v>
      </c>
      <c r="D341" s="518">
        <v>0</v>
      </c>
      <c r="E341" s="518">
        <v>0</v>
      </c>
      <c r="F341" s="493">
        <f t="shared" si="10"/>
        <v>0</v>
      </c>
      <c r="G341" s="493">
        <f t="shared" si="11"/>
        <v>0</v>
      </c>
    </row>
    <row r="342" outlineLevel="2" spans="1:7">
      <c r="A342" s="516">
        <v>2040504</v>
      </c>
      <c r="B342" s="517" t="s">
        <v>386</v>
      </c>
      <c r="C342" s="518">
        <v>0</v>
      </c>
      <c r="D342" s="518">
        <v>0</v>
      </c>
      <c r="E342" s="518">
        <v>0</v>
      </c>
      <c r="F342" s="493">
        <f t="shared" si="10"/>
        <v>0</v>
      </c>
      <c r="G342" s="493">
        <f t="shared" si="11"/>
        <v>0</v>
      </c>
    </row>
    <row r="343" outlineLevel="2" spans="1:7">
      <c r="A343" s="516">
        <v>2040505</v>
      </c>
      <c r="B343" s="517" t="s">
        <v>387</v>
      </c>
      <c r="C343" s="518">
        <v>0</v>
      </c>
      <c r="D343" s="518">
        <v>0</v>
      </c>
      <c r="E343" s="518">
        <v>0</v>
      </c>
      <c r="F343" s="493">
        <f t="shared" si="10"/>
        <v>0</v>
      </c>
      <c r="G343" s="493">
        <f t="shared" si="11"/>
        <v>0</v>
      </c>
    </row>
    <row r="344" outlineLevel="2" spans="1:7">
      <c r="A344" s="516">
        <v>2040506</v>
      </c>
      <c r="B344" s="517" t="s">
        <v>388</v>
      </c>
      <c r="C344" s="518">
        <v>0</v>
      </c>
      <c r="D344" s="518">
        <v>0</v>
      </c>
      <c r="E344" s="518">
        <v>0</v>
      </c>
      <c r="F344" s="493">
        <f t="shared" si="10"/>
        <v>0</v>
      </c>
      <c r="G344" s="493">
        <f t="shared" si="11"/>
        <v>0</v>
      </c>
    </row>
    <row r="345" outlineLevel="2" spans="1:7">
      <c r="A345" s="516">
        <v>2040550</v>
      </c>
      <c r="B345" s="517" t="s">
        <v>205</v>
      </c>
      <c r="C345" s="518">
        <v>0</v>
      </c>
      <c r="D345" s="518">
        <v>0</v>
      </c>
      <c r="E345" s="518">
        <v>0</v>
      </c>
      <c r="F345" s="493">
        <f t="shared" si="10"/>
        <v>0</v>
      </c>
      <c r="G345" s="493">
        <f t="shared" si="11"/>
        <v>0</v>
      </c>
    </row>
    <row r="346" outlineLevel="2" spans="1:7">
      <c r="A346" s="516">
        <v>2040599</v>
      </c>
      <c r="B346" s="517" t="s">
        <v>389</v>
      </c>
      <c r="C346" s="518">
        <v>0</v>
      </c>
      <c r="D346" s="518">
        <v>0</v>
      </c>
      <c r="E346" s="518">
        <v>0</v>
      </c>
      <c r="F346" s="493">
        <f t="shared" si="10"/>
        <v>0</v>
      </c>
      <c r="G346" s="493">
        <f t="shared" si="11"/>
        <v>0</v>
      </c>
    </row>
    <row r="347" outlineLevel="1" spans="1:7">
      <c r="A347" s="514">
        <v>20406</v>
      </c>
      <c r="B347" s="515" t="s">
        <v>390</v>
      </c>
      <c r="C347" s="511">
        <f>SUM(C348:C360)</f>
        <v>1520.329797</v>
      </c>
      <c r="D347" s="511">
        <f>SUM(D348:D360)</f>
        <v>1417</v>
      </c>
      <c r="E347" s="511">
        <f>SUM(E348:E360)</f>
        <v>1273.087676</v>
      </c>
      <c r="F347" s="489">
        <f t="shared" si="10"/>
        <v>0.837375994677029</v>
      </c>
      <c r="G347" s="489">
        <f t="shared" si="11"/>
        <v>0.898438726887791</v>
      </c>
    </row>
    <row r="348" outlineLevel="2" spans="1:7">
      <c r="A348" s="516">
        <v>2040601</v>
      </c>
      <c r="B348" s="517" t="s">
        <v>196</v>
      </c>
      <c r="C348" s="518">
        <v>851.539797</v>
      </c>
      <c r="D348" s="518">
        <v>842</v>
      </c>
      <c r="E348" s="518">
        <v>760.787676</v>
      </c>
      <c r="F348" s="493">
        <f t="shared" si="10"/>
        <v>0.893425860635378</v>
      </c>
      <c r="G348" s="493">
        <f t="shared" si="11"/>
        <v>0.903548308788599</v>
      </c>
    </row>
    <row r="349" outlineLevel="2" spans="1:7">
      <c r="A349" s="516">
        <v>2040602</v>
      </c>
      <c r="B349" s="517" t="s">
        <v>197</v>
      </c>
      <c r="C349" s="518">
        <v>352.79</v>
      </c>
      <c r="D349" s="518">
        <v>280</v>
      </c>
      <c r="E349" s="518">
        <v>274.3</v>
      </c>
      <c r="F349" s="493">
        <f t="shared" si="10"/>
        <v>0.777516369511607</v>
      </c>
      <c r="G349" s="493">
        <f t="shared" si="11"/>
        <v>0.979642857142857</v>
      </c>
    </row>
    <row r="350" outlineLevel="2" spans="1:7">
      <c r="A350" s="516">
        <v>2040603</v>
      </c>
      <c r="B350" s="517" t="s">
        <v>198</v>
      </c>
      <c r="C350" s="518">
        <v>0</v>
      </c>
      <c r="D350" s="518">
        <v>0</v>
      </c>
      <c r="E350" s="518">
        <v>0</v>
      </c>
      <c r="F350" s="493">
        <f t="shared" si="10"/>
        <v>0</v>
      </c>
      <c r="G350" s="493">
        <f t="shared" si="11"/>
        <v>0</v>
      </c>
    </row>
    <row r="351" outlineLevel="2" spans="1:7">
      <c r="A351" s="516">
        <v>2040604</v>
      </c>
      <c r="B351" s="517" t="s">
        <v>391</v>
      </c>
      <c r="C351" s="518">
        <v>0</v>
      </c>
      <c r="D351" s="518">
        <v>0</v>
      </c>
      <c r="E351" s="518">
        <v>0</v>
      </c>
      <c r="F351" s="493">
        <f t="shared" si="10"/>
        <v>0</v>
      </c>
      <c r="G351" s="493">
        <f t="shared" si="11"/>
        <v>0</v>
      </c>
    </row>
    <row r="352" outlineLevel="2" spans="1:7">
      <c r="A352" s="516">
        <v>2040605</v>
      </c>
      <c r="B352" s="517" t="s">
        <v>392</v>
      </c>
      <c r="C352" s="518">
        <v>47</v>
      </c>
      <c r="D352" s="518">
        <v>47</v>
      </c>
      <c r="E352" s="518">
        <v>40</v>
      </c>
      <c r="F352" s="493">
        <f t="shared" si="10"/>
        <v>0.851063829787234</v>
      </c>
      <c r="G352" s="493">
        <f t="shared" si="11"/>
        <v>0.851063829787234</v>
      </c>
    </row>
    <row r="353" outlineLevel="2" spans="1:7">
      <c r="A353" s="516">
        <v>2040606</v>
      </c>
      <c r="B353" s="517" t="s">
        <v>393</v>
      </c>
      <c r="C353" s="518">
        <v>90</v>
      </c>
      <c r="D353" s="518">
        <v>90</v>
      </c>
      <c r="E353" s="518">
        <v>70</v>
      </c>
      <c r="F353" s="493">
        <f t="shared" si="10"/>
        <v>0.777777777777778</v>
      </c>
      <c r="G353" s="493">
        <f t="shared" si="11"/>
        <v>0.777777777777778</v>
      </c>
    </row>
    <row r="354" outlineLevel="2" spans="1:7">
      <c r="A354" s="516">
        <v>2040607</v>
      </c>
      <c r="B354" s="517" t="s">
        <v>394</v>
      </c>
      <c r="C354" s="518">
        <v>144</v>
      </c>
      <c r="D354" s="518">
        <v>123</v>
      </c>
      <c r="E354" s="518">
        <v>101</v>
      </c>
      <c r="F354" s="493">
        <f t="shared" si="10"/>
        <v>0.701388888888889</v>
      </c>
      <c r="G354" s="493">
        <f t="shared" si="11"/>
        <v>0.821138211382114</v>
      </c>
    </row>
    <row r="355" outlineLevel="2" spans="1:7">
      <c r="A355" s="516">
        <v>2040608</v>
      </c>
      <c r="B355" s="517" t="s">
        <v>395</v>
      </c>
      <c r="C355" s="518">
        <v>0</v>
      </c>
      <c r="D355" s="518">
        <v>0</v>
      </c>
      <c r="E355" s="518">
        <v>0</v>
      </c>
      <c r="F355" s="493">
        <f t="shared" si="10"/>
        <v>0</v>
      </c>
      <c r="G355" s="493">
        <f t="shared" si="11"/>
        <v>0</v>
      </c>
    </row>
    <row r="356" outlineLevel="2" spans="1:7">
      <c r="A356" s="516">
        <v>2040610</v>
      </c>
      <c r="B356" s="517" t="s">
        <v>396</v>
      </c>
      <c r="C356" s="518">
        <v>35</v>
      </c>
      <c r="D356" s="518">
        <v>35</v>
      </c>
      <c r="E356" s="518">
        <v>27</v>
      </c>
      <c r="F356" s="493">
        <f t="shared" si="10"/>
        <v>0.771428571428571</v>
      </c>
      <c r="G356" s="493">
        <f t="shared" si="11"/>
        <v>0.771428571428571</v>
      </c>
    </row>
    <row r="357" outlineLevel="2" spans="1:7">
      <c r="A357" s="516">
        <v>2040612</v>
      </c>
      <c r="B357" s="517" t="s">
        <v>397</v>
      </c>
      <c r="C357" s="518">
        <v>0</v>
      </c>
      <c r="D357" s="518">
        <v>0</v>
      </c>
      <c r="E357" s="518">
        <v>0</v>
      </c>
      <c r="F357" s="493">
        <f t="shared" si="10"/>
        <v>0</v>
      </c>
      <c r="G357" s="493">
        <f t="shared" si="11"/>
        <v>0</v>
      </c>
    </row>
    <row r="358" outlineLevel="2" spans="1:7">
      <c r="A358" s="516">
        <v>2040613</v>
      </c>
      <c r="B358" s="517" t="s">
        <v>237</v>
      </c>
      <c r="C358" s="518">
        <v>0</v>
      </c>
      <c r="D358" s="518">
        <v>0</v>
      </c>
      <c r="E358" s="518">
        <v>0</v>
      </c>
      <c r="F358" s="493">
        <f t="shared" si="10"/>
        <v>0</v>
      </c>
      <c r="G358" s="493">
        <f t="shared" si="11"/>
        <v>0</v>
      </c>
    </row>
    <row r="359" outlineLevel="2" spans="1:7">
      <c r="A359" s="516">
        <v>2040650</v>
      </c>
      <c r="B359" s="517" t="s">
        <v>205</v>
      </c>
      <c r="C359" s="518">
        <v>0</v>
      </c>
      <c r="D359" s="518">
        <v>0</v>
      </c>
      <c r="E359" s="518">
        <v>0</v>
      </c>
      <c r="F359" s="493">
        <f t="shared" si="10"/>
        <v>0</v>
      </c>
      <c r="G359" s="493">
        <f t="shared" si="11"/>
        <v>0</v>
      </c>
    </row>
    <row r="360" outlineLevel="2" spans="1:7">
      <c r="A360" s="516">
        <v>2040699</v>
      </c>
      <c r="B360" s="517" t="s">
        <v>398</v>
      </c>
      <c r="C360" s="518">
        <v>0</v>
      </c>
      <c r="D360" s="518">
        <v>0</v>
      </c>
      <c r="E360" s="518">
        <v>0</v>
      </c>
      <c r="F360" s="493">
        <f t="shared" si="10"/>
        <v>0</v>
      </c>
      <c r="G360" s="493">
        <f t="shared" si="11"/>
        <v>0</v>
      </c>
    </row>
    <row r="361" outlineLevel="1" spans="1:7">
      <c r="A361" s="514">
        <v>20407</v>
      </c>
      <c r="B361" s="515" t="s">
        <v>399</v>
      </c>
      <c r="C361" s="511">
        <f>SUM(C362:C370)</f>
        <v>0</v>
      </c>
      <c r="D361" s="511">
        <f>SUM(D362:D370)</f>
        <v>0</v>
      </c>
      <c r="E361" s="511">
        <f>SUM(E362:E370)</f>
        <v>0</v>
      </c>
      <c r="F361" s="489">
        <f t="shared" si="10"/>
        <v>0</v>
      </c>
      <c r="G361" s="489">
        <f t="shared" si="11"/>
        <v>0</v>
      </c>
    </row>
    <row r="362" outlineLevel="2" spans="1:7">
      <c r="A362" s="516">
        <v>2040701</v>
      </c>
      <c r="B362" s="517" t="s">
        <v>196</v>
      </c>
      <c r="C362" s="518">
        <v>0</v>
      </c>
      <c r="D362" s="518">
        <v>0</v>
      </c>
      <c r="E362" s="518">
        <v>0</v>
      </c>
      <c r="F362" s="493">
        <f t="shared" si="10"/>
        <v>0</v>
      </c>
      <c r="G362" s="493">
        <f t="shared" si="11"/>
        <v>0</v>
      </c>
    </row>
    <row r="363" outlineLevel="2" spans="1:7">
      <c r="A363" s="516">
        <v>2040702</v>
      </c>
      <c r="B363" s="517" t="s">
        <v>197</v>
      </c>
      <c r="C363" s="518">
        <v>0</v>
      </c>
      <c r="D363" s="518">
        <v>0</v>
      </c>
      <c r="E363" s="518">
        <v>0</v>
      </c>
      <c r="F363" s="493">
        <f t="shared" si="10"/>
        <v>0</v>
      </c>
      <c r="G363" s="493">
        <f t="shared" si="11"/>
        <v>0</v>
      </c>
    </row>
    <row r="364" outlineLevel="2" spans="1:7">
      <c r="A364" s="516">
        <v>2040703</v>
      </c>
      <c r="B364" s="517" t="s">
        <v>198</v>
      </c>
      <c r="C364" s="518">
        <v>0</v>
      </c>
      <c r="D364" s="518">
        <v>0</v>
      </c>
      <c r="E364" s="518">
        <v>0</v>
      </c>
      <c r="F364" s="493">
        <f t="shared" si="10"/>
        <v>0</v>
      </c>
      <c r="G364" s="493">
        <f t="shared" si="11"/>
        <v>0</v>
      </c>
    </row>
    <row r="365" outlineLevel="2" spans="1:7">
      <c r="A365" s="516">
        <v>2040704</v>
      </c>
      <c r="B365" s="517" t="s">
        <v>400</v>
      </c>
      <c r="C365" s="518">
        <v>0</v>
      </c>
      <c r="D365" s="518">
        <v>0</v>
      </c>
      <c r="E365" s="518">
        <v>0</v>
      </c>
      <c r="F365" s="493">
        <f t="shared" si="10"/>
        <v>0</v>
      </c>
      <c r="G365" s="493">
        <f t="shared" si="11"/>
        <v>0</v>
      </c>
    </row>
    <row r="366" outlineLevel="2" spans="1:7">
      <c r="A366" s="516">
        <v>2040705</v>
      </c>
      <c r="B366" s="517" t="s">
        <v>401</v>
      </c>
      <c r="C366" s="518">
        <v>0</v>
      </c>
      <c r="D366" s="518">
        <v>0</v>
      </c>
      <c r="E366" s="518">
        <v>0</v>
      </c>
      <c r="F366" s="493">
        <f t="shared" si="10"/>
        <v>0</v>
      </c>
      <c r="G366" s="493">
        <f t="shared" si="11"/>
        <v>0</v>
      </c>
    </row>
    <row r="367" outlineLevel="2" spans="1:7">
      <c r="A367" s="516">
        <v>2040706</v>
      </c>
      <c r="B367" s="517" t="s">
        <v>402</v>
      </c>
      <c r="C367" s="518">
        <v>0</v>
      </c>
      <c r="D367" s="518">
        <v>0</v>
      </c>
      <c r="E367" s="518">
        <v>0</v>
      </c>
      <c r="F367" s="493">
        <f t="shared" si="10"/>
        <v>0</v>
      </c>
      <c r="G367" s="493">
        <f t="shared" si="11"/>
        <v>0</v>
      </c>
    </row>
    <row r="368" outlineLevel="2" spans="1:7">
      <c r="A368" s="516">
        <v>2040707</v>
      </c>
      <c r="B368" s="517" t="s">
        <v>237</v>
      </c>
      <c r="C368" s="518">
        <v>0</v>
      </c>
      <c r="D368" s="518">
        <v>0</v>
      </c>
      <c r="E368" s="518">
        <v>0</v>
      </c>
      <c r="F368" s="493">
        <f t="shared" si="10"/>
        <v>0</v>
      </c>
      <c r="G368" s="493">
        <f t="shared" si="11"/>
        <v>0</v>
      </c>
    </row>
    <row r="369" outlineLevel="2" spans="1:7">
      <c r="A369" s="516">
        <v>2040750</v>
      </c>
      <c r="B369" s="517" t="s">
        <v>205</v>
      </c>
      <c r="C369" s="518">
        <v>0</v>
      </c>
      <c r="D369" s="518">
        <v>0</v>
      </c>
      <c r="E369" s="518">
        <v>0</v>
      </c>
      <c r="F369" s="493">
        <f t="shared" si="10"/>
        <v>0</v>
      </c>
      <c r="G369" s="493">
        <f t="shared" si="11"/>
        <v>0</v>
      </c>
    </row>
    <row r="370" outlineLevel="2" spans="1:7">
      <c r="A370" s="516">
        <v>2040799</v>
      </c>
      <c r="B370" s="517" t="s">
        <v>403</v>
      </c>
      <c r="C370" s="518">
        <v>0</v>
      </c>
      <c r="D370" s="518">
        <v>0</v>
      </c>
      <c r="E370" s="518">
        <v>0</v>
      </c>
      <c r="F370" s="493">
        <f t="shared" si="10"/>
        <v>0</v>
      </c>
      <c r="G370" s="493">
        <f t="shared" si="11"/>
        <v>0</v>
      </c>
    </row>
    <row r="371" outlineLevel="1" spans="1:7">
      <c r="A371" s="514">
        <v>20408</v>
      </c>
      <c r="B371" s="515" t="s">
        <v>404</v>
      </c>
      <c r="C371" s="511">
        <f>SUM(C372:C380)</f>
        <v>0</v>
      </c>
      <c r="D371" s="511">
        <f>SUM(D372:D380)</f>
        <v>0</v>
      </c>
      <c r="E371" s="511">
        <f>SUM(E372:E380)</f>
        <v>0</v>
      </c>
      <c r="F371" s="489">
        <f t="shared" si="10"/>
        <v>0</v>
      </c>
      <c r="G371" s="489">
        <f t="shared" si="11"/>
        <v>0</v>
      </c>
    </row>
    <row r="372" outlineLevel="2" spans="1:7">
      <c r="A372" s="516">
        <v>2040801</v>
      </c>
      <c r="B372" s="517" t="s">
        <v>196</v>
      </c>
      <c r="C372" s="518">
        <v>0</v>
      </c>
      <c r="D372" s="518">
        <v>0</v>
      </c>
      <c r="E372" s="518">
        <v>0</v>
      </c>
      <c r="F372" s="493">
        <f t="shared" si="10"/>
        <v>0</v>
      </c>
      <c r="G372" s="493">
        <f t="shared" si="11"/>
        <v>0</v>
      </c>
    </row>
    <row r="373" outlineLevel="2" spans="1:7">
      <c r="A373" s="516">
        <v>2040802</v>
      </c>
      <c r="B373" s="517" t="s">
        <v>197</v>
      </c>
      <c r="C373" s="518">
        <v>0</v>
      </c>
      <c r="D373" s="518">
        <v>0</v>
      </c>
      <c r="E373" s="518">
        <v>0</v>
      </c>
      <c r="F373" s="493">
        <f t="shared" si="10"/>
        <v>0</v>
      </c>
      <c r="G373" s="493">
        <f t="shared" si="11"/>
        <v>0</v>
      </c>
    </row>
    <row r="374" outlineLevel="2" spans="1:7">
      <c r="A374" s="516">
        <v>2040803</v>
      </c>
      <c r="B374" s="517" t="s">
        <v>198</v>
      </c>
      <c r="C374" s="518">
        <v>0</v>
      </c>
      <c r="D374" s="518">
        <v>0</v>
      </c>
      <c r="E374" s="518">
        <v>0</v>
      </c>
      <c r="F374" s="493">
        <f t="shared" si="10"/>
        <v>0</v>
      </c>
      <c r="G374" s="493">
        <f t="shared" si="11"/>
        <v>0</v>
      </c>
    </row>
    <row r="375" outlineLevel="2" spans="1:7">
      <c r="A375" s="516">
        <v>2040804</v>
      </c>
      <c r="B375" s="517" t="s">
        <v>405</v>
      </c>
      <c r="C375" s="518">
        <v>0</v>
      </c>
      <c r="D375" s="518">
        <v>0</v>
      </c>
      <c r="E375" s="518">
        <v>0</v>
      </c>
      <c r="F375" s="493">
        <f t="shared" si="10"/>
        <v>0</v>
      </c>
      <c r="G375" s="493">
        <f t="shared" si="11"/>
        <v>0</v>
      </c>
    </row>
    <row r="376" outlineLevel="2" spans="1:7">
      <c r="A376" s="516">
        <v>2040805</v>
      </c>
      <c r="B376" s="517" t="s">
        <v>406</v>
      </c>
      <c r="C376" s="518">
        <v>0</v>
      </c>
      <c r="D376" s="518">
        <v>0</v>
      </c>
      <c r="E376" s="518">
        <v>0</v>
      </c>
      <c r="F376" s="493">
        <f t="shared" si="10"/>
        <v>0</v>
      </c>
      <c r="G376" s="493">
        <f t="shared" si="11"/>
        <v>0</v>
      </c>
    </row>
    <row r="377" outlineLevel="2" spans="1:7">
      <c r="A377" s="516">
        <v>2040806</v>
      </c>
      <c r="B377" s="517" t="s">
        <v>407</v>
      </c>
      <c r="C377" s="518">
        <v>0</v>
      </c>
      <c r="D377" s="518">
        <v>0</v>
      </c>
      <c r="E377" s="518">
        <v>0</v>
      </c>
      <c r="F377" s="493">
        <f t="shared" si="10"/>
        <v>0</v>
      </c>
      <c r="G377" s="493">
        <f t="shared" si="11"/>
        <v>0</v>
      </c>
    </row>
    <row r="378" outlineLevel="2" spans="1:7">
      <c r="A378" s="516">
        <v>2040807</v>
      </c>
      <c r="B378" s="517" t="s">
        <v>237</v>
      </c>
      <c r="C378" s="518">
        <v>0</v>
      </c>
      <c r="D378" s="518">
        <v>0</v>
      </c>
      <c r="E378" s="518">
        <v>0</v>
      </c>
      <c r="F378" s="493">
        <f t="shared" si="10"/>
        <v>0</v>
      </c>
      <c r="G378" s="493">
        <f t="shared" si="11"/>
        <v>0</v>
      </c>
    </row>
    <row r="379" outlineLevel="2" spans="1:7">
      <c r="A379" s="516">
        <v>2040850</v>
      </c>
      <c r="B379" s="517" t="s">
        <v>205</v>
      </c>
      <c r="C379" s="518">
        <v>0</v>
      </c>
      <c r="D379" s="518">
        <v>0</v>
      </c>
      <c r="E379" s="518">
        <v>0</v>
      </c>
      <c r="F379" s="493">
        <f t="shared" si="10"/>
        <v>0</v>
      </c>
      <c r="G379" s="493">
        <f t="shared" si="11"/>
        <v>0</v>
      </c>
    </row>
    <row r="380" outlineLevel="2" spans="1:7">
      <c r="A380" s="516">
        <v>2040899</v>
      </c>
      <c r="B380" s="517" t="s">
        <v>408</v>
      </c>
      <c r="C380" s="518">
        <v>0</v>
      </c>
      <c r="D380" s="518">
        <v>0</v>
      </c>
      <c r="E380" s="518">
        <v>0</v>
      </c>
      <c r="F380" s="493">
        <f t="shared" si="10"/>
        <v>0</v>
      </c>
      <c r="G380" s="493">
        <f t="shared" si="11"/>
        <v>0</v>
      </c>
    </row>
    <row r="381" outlineLevel="1" spans="1:7">
      <c r="A381" s="514">
        <v>20409</v>
      </c>
      <c r="B381" s="515" t="s">
        <v>409</v>
      </c>
      <c r="C381" s="511">
        <f>SUM(C382:C388)</f>
        <v>0</v>
      </c>
      <c r="D381" s="511">
        <f>SUM(D382:D388)</f>
        <v>0</v>
      </c>
      <c r="E381" s="511">
        <f>SUM(E382:E388)</f>
        <v>283</v>
      </c>
      <c r="F381" s="489">
        <f t="shared" si="10"/>
        <v>0</v>
      </c>
      <c r="G381" s="489">
        <f t="shared" si="11"/>
        <v>0</v>
      </c>
    </row>
    <row r="382" outlineLevel="2" spans="1:7">
      <c r="A382" s="516">
        <v>2040901</v>
      </c>
      <c r="B382" s="517" t="s">
        <v>196</v>
      </c>
      <c r="C382" s="518">
        <v>0</v>
      </c>
      <c r="D382" s="518">
        <v>0</v>
      </c>
      <c r="E382" s="518">
        <v>0</v>
      </c>
      <c r="F382" s="493">
        <f t="shared" si="10"/>
        <v>0</v>
      </c>
      <c r="G382" s="493">
        <f t="shared" si="11"/>
        <v>0</v>
      </c>
    </row>
    <row r="383" outlineLevel="2" spans="1:7">
      <c r="A383" s="516">
        <v>2040902</v>
      </c>
      <c r="B383" s="517" t="s">
        <v>197</v>
      </c>
      <c r="C383" s="518">
        <v>0</v>
      </c>
      <c r="D383" s="518">
        <v>0</v>
      </c>
      <c r="E383" s="518">
        <v>283</v>
      </c>
      <c r="F383" s="493">
        <f t="shared" si="10"/>
        <v>0</v>
      </c>
      <c r="G383" s="493">
        <f t="shared" si="11"/>
        <v>0</v>
      </c>
    </row>
    <row r="384" outlineLevel="2" spans="1:7">
      <c r="A384" s="516">
        <v>2040903</v>
      </c>
      <c r="B384" s="517" t="s">
        <v>198</v>
      </c>
      <c r="C384" s="518">
        <v>0</v>
      </c>
      <c r="D384" s="518">
        <v>0</v>
      </c>
      <c r="E384" s="518">
        <v>0</v>
      </c>
      <c r="F384" s="493">
        <f t="shared" si="10"/>
        <v>0</v>
      </c>
      <c r="G384" s="493">
        <f t="shared" si="11"/>
        <v>0</v>
      </c>
    </row>
    <row r="385" outlineLevel="2" spans="1:7">
      <c r="A385" s="516">
        <v>2040904</v>
      </c>
      <c r="B385" s="517" t="s">
        <v>410</v>
      </c>
      <c r="C385" s="518">
        <v>0</v>
      </c>
      <c r="D385" s="518">
        <v>0</v>
      </c>
      <c r="E385" s="518">
        <v>0</v>
      </c>
      <c r="F385" s="493">
        <f t="shared" si="10"/>
        <v>0</v>
      </c>
      <c r="G385" s="493">
        <f t="shared" si="11"/>
        <v>0</v>
      </c>
    </row>
    <row r="386" outlineLevel="2" spans="1:7">
      <c r="A386" s="516">
        <v>2040905</v>
      </c>
      <c r="B386" s="517" t="s">
        <v>411</v>
      </c>
      <c r="C386" s="518">
        <v>0</v>
      </c>
      <c r="D386" s="518">
        <v>0</v>
      </c>
      <c r="E386" s="518">
        <v>0</v>
      </c>
      <c r="F386" s="493">
        <f t="shared" si="10"/>
        <v>0</v>
      </c>
      <c r="G386" s="493">
        <f t="shared" si="11"/>
        <v>0</v>
      </c>
    </row>
    <row r="387" outlineLevel="2" spans="1:7">
      <c r="A387" s="516">
        <v>2040950</v>
      </c>
      <c r="B387" s="517" t="s">
        <v>205</v>
      </c>
      <c r="C387" s="518">
        <v>0</v>
      </c>
      <c r="D387" s="518">
        <v>0</v>
      </c>
      <c r="E387" s="518">
        <v>0</v>
      </c>
      <c r="F387" s="493">
        <f t="shared" si="10"/>
        <v>0</v>
      </c>
      <c r="G387" s="493">
        <f t="shared" si="11"/>
        <v>0</v>
      </c>
    </row>
    <row r="388" outlineLevel="2" spans="1:7">
      <c r="A388" s="516">
        <v>2040999</v>
      </c>
      <c r="B388" s="517" t="s">
        <v>412</v>
      </c>
      <c r="C388" s="518">
        <v>0</v>
      </c>
      <c r="D388" s="518">
        <v>0</v>
      </c>
      <c r="E388" s="518">
        <v>0</v>
      </c>
      <c r="F388" s="493">
        <f t="shared" si="10"/>
        <v>0</v>
      </c>
      <c r="G388" s="493">
        <f t="shared" si="11"/>
        <v>0</v>
      </c>
    </row>
    <row r="389" outlineLevel="1" spans="1:7">
      <c r="A389" s="514">
        <v>20410</v>
      </c>
      <c r="B389" s="515" t="s">
        <v>413</v>
      </c>
      <c r="C389" s="511">
        <f>SUM(C390:C394)</f>
        <v>0</v>
      </c>
      <c r="D389" s="511">
        <f>SUM(D390:D394)</f>
        <v>0</v>
      </c>
      <c r="E389" s="511">
        <f>SUM(E390:E394)</f>
        <v>0</v>
      </c>
      <c r="F389" s="489">
        <f t="shared" si="10"/>
        <v>0</v>
      </c>
      <c r="G389" s="489">
        <f t="shared" si="11"/>
        <v>0</v>
      </c>
    </row>
    <row r="390" outlineLevel="2" spans="1:7">
      <c r="A390" s="516">
        <v>2041001</v>
      </c>
      <c r="B390" s="517" t="s">
        <v>196</v>
      </c>
      <c r="C390" s="518">
        <v>0</v>
      </c>
      <c r="D390" s="518">
        <v>0</v>
      </c>
      <c r="E390" s="518">
        <v>0</v>
      </c>
      <c r="F390" s="493">
        <f t="shared" si="10"/>
        <v>0</v>
      </c>
      <c r="G390" s="493">
        <f t="shared" si="11"/>
        <v>0</v>
      </c>
    </row>
    <row r="391" outlineLevel="2" spans="1:7">
      <c r="A391" s="516">
        <v>2041002</v>
      </c>
      <c r="B391" s="517" t="s">
        <v>197</v>
      </c>
      <c r="C391" s="518">
        <v>0</v>
      </c>
      <c r="D391" s="518">
        <v>0</v>
      </c>
      <c r="E391" s="518">
        <v>0</v>
      </c>
      <c r="F391" s="493">
        <f t="shared" si="10"/>
        <v>0</v>
      </c>
      <c r="G391" s="493">
        <f t="shared" si="11"/>
        <v>0</v>
      </c>
    </row>
    <row r="392" outlineLevel="2" spans="1:7">
      <c r="A392" s="516">
        <v>2041006</v>
      </c>
      <c r="B392" s="517" t="s">
        <v>237</v>
      </c>
      <c r="C392" s="518">
        <v>0</v>
      </c>
      <c r="D392" s="518">
        <v>0</v>
      </c>
      <c r="E392" s="518">
        <v>0</v>
      </c>
      <c r="F392" s="493">
        <f t="shared" ref="F392:F455" si="12">IF(C392&gt;0,E392/C392,0)</f>
        <v>0</v>
      </c>
      <c r="G392" s="493">
        <f t="shared" ref="G392:G455" si="13">IF(D392&gt;0,E392/D392,0)</f>
        <v>0</v>
      </c>
    </row>
    <row r="393" outlineLevel="2" spans="1:7">
      <c r="A393" s="516">
        <v>2041007</v>
      </c>
      <c r="B393" s="517" t="s">
        <v>414</v>
      </c>
      <c r="C393" s="518">
        <v>0</v>
      </c>
      <c r="D393" s="518">
        <v>0</v>
      </c>
      <c r="E393" s="518">
        <v>0</v>
      </c>
      <c r="F393" s="493">
        <f t="shared" si="12"/>
        <v>0</v>
      </c>
      <c r="G393" s="493">
        <f t="shared" si="13"/>
        <v>0</v>
      </c>
    </row>
    <row r="394" outlineLevel="2" spans="1:7">
      <c r="A394" s="516">
        <v>2041099</v>
      </c>
      <c r="B394" s="517" t="s">
        <v>415</v>
      </c>
      <c r="C394" s="518">
        <v>0</v>
      </c>
      <c r="D394" s="518">
        <v>0</v>
      </c>
      <c r="E394" s="518">
        <v>0</v>
      </c>
      <c r="F394" s="493">
        <f t="shared" si="12"/>
        <v>0</v>
      </c>
      <c r="G394" s="493">
        <f t="shared" si="13"/>
        <v>0</v>
      </c>
    </row>
    <row r="395" outlineLevel="1" spans="1:7">
      <c r="A395" s="514">
        <v>20499</v>
      </c>
      <c r="B395" s="515" t="s">
        <v>416</v>
      </c>
      <c r="C395" s="511">
        <f>SUM(C396:C397)</f>
        <v>152.1</v>
      </c>
      <c r="D395" s="511">
        <f>SUM(D396:D397)</f>
        <v>126</v>
      </c>
      <c r="E395" s="511">
        <f>SUM(E396:E397)</f>
        <v>0</v>
      </c>
      <c r="F395" s="489">
        <f t="shared" si="12"/>
        <v>0</v>
      </c>
      <c r="G395" s="489">
        <f t="shared" si="13"/>
        <v>0</v>
      </c>
    </row>
    <row r="396" outlineLevel="2" spans="1:7">
      <c r="A396" s="516">
        <v>2049902</v>
      </c>
      <c r="B396" s="517" t="s">
        <v>417</v>
      </c>
      <c r="C396" s="518">
        <v>67.1</v>
      </c>
      <c r="D396" s="518">
        <v>125</v>
      </c>
      <c r="E396" s="518">
        <v>0</v>
      </c>
      <c r="F396" s="493">
        <f t="shared" si="12"/>
        <v>0</v>
      </c>
      <c r="G396" s="493">
        <f t="shared" si="13"/>
        <v>0</v>
      </c>
    </row>
    <row r="397" outlineLevel="2" spans="1:7">
      <c r="A397" s="516">
        <v>2049999</v>
      </c>
      <c r="B397" s="517" t="s">
        <v>416</v>
      </c>
      <c r="C397" s="518">
        <v>85</v>
      </c>
      <c r="D397" s="518">
        <v>1</v>
      </c>
      <c r="E397" s="518">
        <v>0</v>
      </c>
      <c r="F397" s="493">
        <f t="shared" si="12"/>
        <v>0</v>
      </c>
      <c r="G397" s="493">
        <f t="shared" si="13"/>
        <v>0</v>
      </c>
    </row>
    <row r="398" s="501" customFormat="1" spans="1:7">
      <c r="A398" s="512">
        <v>205</v>
      </c>
      <c r="B398" s="513" t="s">
        <v>1183</v>
      </c>
      <c r="C398" s="511">
        <f>SUM(C399,C404,C411,C417,C423,C427,C431,C435,C441,C448)</f>
        <v>50667.0792405</v>
      </c>
      <c r="D398" s="511">
        <f>SUM(D399,D404,D411,D417,D423,D427,D431,D435,D441,D448)</f>
        <v>45379</v>
      </c>
      <c r="E398" s="511">
        <f>SUM(E399,E404,E411,E417,E423,E427,E431,E435,E441,E448)</f>
        <v>48295.061729</v>
      </c>
      <c r="F398" s="489">
        <f t="shared" si="12"/>
        <v>0.953184246120823</v>
      </c>
      <c r="G398" s="489">
        <f t="shared" si="13"/>
        <v>1.0642601584213</v>
      </c>
    </row>
    <row r="399" outlineLevel="1" spans="1:7">
      <c r="A399" s="514">
        <v>20501</v>
      </c>
      <c r="B399" s="515" t="s">
        <v>419</v>
      </c>
      <c r="C399" s="511">
        <f>SUM(C400:C403)</f>
        <v>3003.963453</v>
      </c>
      <c r="D399" s="511">
        <f>SUM(D400:D403)</f>
        <v>2983</v>
      </c>
      <c r="E399" s="511">
        <f>SUM(E400:E403)</f>
        <v>7442.238824</v>
      </c>
      <c r="F399" s="489">
        <f t="shared" si="12"/>
        <v>2.47747315852581</v>
      </c>
      <c r="G399" s="489">
        <f t="shared" si="13"/>
        <v>2.49488395038552</v>
      </c>
    </row>
    <row r="400" outlineLevel="2" spans="1:7">
      <c r="A400" s="516">
        <v>2050101</v>
      </c>
      <c r="B400" s="517" t="s">
        <v>196</v>
      </c>
      <c r="C400" s="518">
        <v>694.313973</v>
      </c>
      <c r="D400" s="518">
        <v>750</v>
      </c>
      <c r="E400" s="518">
        <v>940.294029</v>
      </c>
      <c r="F400" s="493">
        <f t="shared" si="12"/>
        <v>1.35427784196416</v>
      </c>
      <c r="G400" s="493">
        <f t="shared" si="13"/>
        <v>1.253725372</v>
      </c>
    </row>
    <row r="401" outlineLevel="2" spans="1:7">
      <c r="A401" s="516">
        <v>2050102</v>
      </c>
      <c r="B401" s="517" t="s">
        <v>197</v>
      </c>
      <c r="C401" s="518">
        <v>327.875</v>
      </c>
      <c r="D401" s="518">
        <v>295</v>
      </c>
      <c r="E401" s="518">
        <v>3287.669</v>
      </c>
      <c r="F401" s="493">
        <f t="shared" si="12"/>
        <v>10.0272024399542</v>
      </c>
      <c r="G401" s="493">
        <f t="shared" si="13"/>
        <v>11.1446406779661</v>
      </c>
    </row>
    <row r="402" outlineLevel="2" spans="1:7">
      <c r="A402" s="516">
        <v>2050103</v>
      </c>
      <c r="B402" s="517" t="s">
        <v>198</v>
      </c>
      <c r="C402" s="518">
        <v>0</v>
      </c>
      <c r="D402" s="518">
        <v>0</v>
      </c>
      <c r="E402" s="518">
        <v>0</v>
      </c>
      <c r="F402" s="493">
        <f t="shared" si="12"/>
        <v>0</v>
      </c>
      <c r="G402" s="493">
        <f t="shared" si="13"/>
        <v>0</v>
      </c>
    </row>
    <row r="403" outlineLevel="2" spans="1:7">
      <c r="A403" s="516">
        <v>2050199</v>
      </c>
      <c r="B403" s="517" t="s">
        <v>420</v>
      </c>
      <c r="C403" s="518">
        <v>1981.77448</v>
      </c>
      <c r="D403" s="518">
        <v>1938</v>
      </c>
      <c r="E403" s="518">
        <v>3214.275795</v>
      </c>
      <c r="F403" s="493">
        <f t="shared" si="12"/>
        <v>1.62191804740568</v>
      </c>
      <c r="G403" s="493">
        <f t="shared" si="13"/>
        <v>1.65855304179567</v>
      </c>
    </row>
    <row r="404" outlineLevel="1" spans="1:7">
      <c r="A404" s="514">
        <v>20502</v>
      </c>
      <c r="B404" s="515" t="s">
        <v>421</v>
      </c>
      <c r="C404" s="511">
        <f>SUM(C405:C410)</f>
        <v>22631.369909</v>
      </c>
      <c r="D404" s="511">
        <f>SUM(D405:D410)</f>
        <v>16472</v>
      </c>
      <c r="E404" s="511">
        <f>SUM(E405:E410)</f>
        <v>15736.959612</v>
      </c>
      <c r="F404" s="489">
        <f t="shared" si="12"/>
        <v>0.69536045211924</v>
      </c>
      <c r="G404" s="489">
        <f t="shared" si="13"/>
        <v>0.955376372753764</v>
      </c>
    </row>
    <row r="405" outlineLevel="2" spans="1:7">
      <c r="A405" s="516">
        <v>2050201</v>
      </c>
      <c r="B405" s="517" t="s">
        <v>422</v>
      </c>
      <c r="C405" s="518">
        <v>0</v>
      </c>
      <c r="D405" s="518">
        <v>0</v>
      </c>
      <c r="E405" s="518">
        <v>0</v>
      </c>
      <c r="F405" s="493">
        <f t="shared" si="12"/>
        <v>0</v>
      </c>
      <c r="G405" s="493">
        <f t="shared" si="13"/>
        <v>0</v>
      </c>
    </row>
    <row r="406" outlineLevel="2" spans="1:7">
      <c r="A406" s="516">
        <v>2050202</v>
      </c>
      <c r="B406" s="517" t="s">
        <v>423</v>
      </c>
      <c r="C406" s="518">
        <v>2017</v>
      </c>
      <c r="D406" s="518">
        <v>2021</v>
      </c>
      <c r="E406" s="518">
        <v>17.5</v>
      </c>
      <c r="F406" s="493">
        <f t="shared" si="12"/>
        <v>0.00867625185919683</v>
      </c>
      <c r="G406" s="493">
        <f t="shared" si="13"/>
        <v>0.0086590796635329</v>
      </c>
    </row>
    <row r="407" outlineLevel="2" spans="1:7">
      <c r="A407" s="516">
        <v>2050203</v>
      </c>
      <c r="B407" s="517" t="s">
        <v>424</v>
      </c>
      <c r="C407" s="518">
        <v>3025</v>
      </c>
      <c r="D407" s="518">
        <v>17</v>
      </c>
      <c r="E407" s="518">
        <v>500</v>
      </c>
      <c r="F407" s="493">
        <f t="shared" si="12"/>
        <v>0.165289256198347</v>
      </c>
      <c r="G407" s="493">
        <f t="shared" si="13"/>
        <v>29.4117647058824</v>
      </c>
    </row>
    <row r="408" outlineLevel="2" spans="1:7">
      <c r="A408" s="516">
        <v>2050204</v>
      </c>
      <c r="B408" s="517" t="s">
        <v>425</v>
      </c>
      <c r="C408" s="518">
        <v>17581.557409</v>
      </c>
      <c r="D408" s="518">
        <v>14418</v>
      </c>
      <c r="E408" s="518">
        <v>14914.459612</v>
      </c>
      <c r="F408" s="493">
        <f t="shared" si="12"/>
        <v>0.848301391341207</v>
      </c>
      <c r="G408" s="493">
        <f t="shared" si="13"/>
        <v>1.03443332029408</v>
      </c>
    </row>
    <row r="409" outlineLevel="2" spans="1:7">
      <c r="A409" s="516">
        <v>2050205</v>
      </c>
      <c r="B409" s="517" t="s">
        <v>426</v>
      </c>
      <c r="C409" s="518">
        <v>0</v>
      </c>
      <c r="D409" s="518">
        <v>0</v>
      </c>
      <c r="E409" s="518">
        <v>0</v>
      </c>
      <c r="F409" s="493">
        <f t="shared" si="12"/>
        <v>0</v>
      </c>
      <c r="G409" s="493">
        <f t="shared" si="13"/>
        <v>0</v>
      </c>
    </row>
    <row r="410" outlineLevel="2" spans="1:7">
      <c r="A410" s="516">
        <v>2050299</v>
      </c>
      <c r="B410" s="517" t="s">
        <v>427</v>
      </c>
      <c r="C410" s="518">
        <v>7.8125</v>
      </c>
      <c r="D410" s="518">
        <v>16</v>
      </c>
      <c r="E410" s="518">
        <v>305</v>
      </c>
      <c r="F410" s="493">
        <f t="shared" si="12"/>
        <v>39.04</v>
      </c>
      <c r="G410" s="493">
        <f t="shared" si="13"/>
        <v>19.0625</v>
      </c>
    </row>
    <row r="411" outlineLevel="1" spans="1:7">
      <c r="A411" s="514">
        <v>20503</v>
      </c>
      <c r="B411" s="515" t="s">
        <v>428</v>
      </c>
      <c r="C411" s="511">
        <f>SUM(C412:C416)</f>
        <v>22389.8816135</v>
      </c>
      <c r="D411" s="511">
        <f>SUM(D412:D416)</f>
        <v>23465</v>
      </c>
      <c r="E411" s="511">
        <f>SUM(E412:E416)</f>
        <v>21502.3452</v>
      </c>
      <c r="F411" s="489">
        <f t="shared" si="12"/>
        <v>0.96035993272225</v>
      </c>
      <c r="G411" s="489">
        <f t="shared" si="13"/>
        <v>0.916358201576817</v>
      </c>
    </row>
    <row r="412" outlineLevel="2" spans="1:7">
      <c r="A412" s="516">
        <v>2050301</v>
      </c>
      <c r="B412" s="517" t="s">
        <v>429</v>
      </c>
      <c r="C412" s="518">
        <v>0</v>
      </c>
      <c r="D412" s="518">
        <v>0</v>
      </c>
      <c r="E412" s="518">
        <v>0</v>
      </c>
      <c r="F412" s="493">
        <f t="shared" si="12"/>
        <v>0</v>
      </c>
      <c r="G412" s="493">
        <f t="shared" si="13"/>
        <v>0</v>
      </c>
    </row>
    <row r="413" outlineLevel="2" spans="1:7">
      <c r="A413" s="516">
        <v>2050302</v>
      </c>
      <c r="B413" s="517" t="s">
        <v>430</v>
      </c>
      <c r="C413" s="518">
        <v>6843.9065655</v>
      </c>
      <c r="D413" s="518">
        <v>5419</v>
      </c>
      <c r="E413" s="518">
        <v>5212.8007</v>
      </c>
      <c r="F413" s="493">
        <f t="shared" si="12"/>
        <v>0.761670348668643</v>
      </c>
      <c r="G413" s="493">
        <f t="shared" si="13"/>
        <v>0.961948828197084</v>
      </c>
    </row>
    <row r="414" outlineLevel="2" spans="1:7">
      <c r="A414" s="516">
        <v>2050303</v>
      </c>
      <c r="B414" s="517" t="s">
        <v>431</v>
      </c>
      <c r="C414" s="518">
        <v>348.16</v>
      </c>
      <c r="D414" s="518">
        <v>425</v>
      </c>
      <c r="E414" s="518">
        <v>1279.4445</v>
      </c>
      <c r="F414" s="493">
        <f t="shared" si="12"/>
        <v>3.67487505744485</v>
      </c>
      <c r="G414" s="493">
        <f t="shared" si="13"/>
        <v>3.01045764705882</v>
      </c>
    </row>
    <row r="415" outlineLevel="2" spans="1:7">
      <c r="A415" s="516">
        <v>2050305</v>
      </c>
      <c r="B415" s="517" t="s">
        <v>432</v>
      </c>
      <c r="C415" s="518">
        <v>14701.815048</v>
      </c>
      <c r="D415" s="518">
        <v>17125</v>
      </c>
      <c r="E415" s="518">
        <v>14547.1</v>
      </c>
      <c r="F415" s="493">
        <f t="shared" si="12"/>
        <v>0.989476466171363</v>
      </c>
      <c r="G415" s="493">
        <f t="shared" si="13"/>
        <v>0.849465693430657</v>
      </c>
    </row>
    <row r="416" outlineLevel="2" spans="1:7">
      <c r="A416" s="516">
        <v>2050399</v>
      </c>
      <c r="B416" s="517" t="s">
        <v>433</v>
      </c>
      <c r="C416" s="518">
        <v>496</v>
      </c>
      <c r="D416" s="518">
        <v>496</v>
      </c>
      <c r="E416" s="518">
        <v>463</v>
      </c>
      <c r="F416" s="493">
        <f t="shared" si="12"/>
        <v>0.933467741935484</v>
      </c>
      <c r="G416" s="493">
        <f t="shared" si="13"/>
        <v>0.933467741935484</v>
      </c>
    </row>
    <row r="417" outlineLevel="1" spans="1:7">
      <c r="A417" s="514">
        <v>20504</v>
      </c>
      <c r="B417" s="515" t="s">
        <v>434</v>
      </c>
      <c r="C417" s="511">
        <f>SUM(C418:C422)</f>
        <v>0</v>
      </c>
      <c r="D417" s="511">
        <f>SUM(D418:D422)</f>
        <v>0</v>
      </c>
      <c r="E417" s="511">
        <f>SUM(E418:E422)</f>
        <v>0</v>
      </c>
      <c r="F417" s="489">
        <f t="shared" si="12"/>
        <v>0</v>
      </c>
      <c r="G417" s="489">
        <f t="shared" si="13"/>
        <v>0</v>
      </c>
    </row>
    <row r="418" outlineLevel="2" spans="1:7">
      <c r="A418" s="516">
        <v>2050401</v>
      </c>
      <c r="B418" s="517" t="s">
        <v>435</v>
      </c>
      <c r="C418" s="518">
        <v>0</v>
      </c>
      <c r="D418" s="518">
        <v>0</v>
      </c>
      <c r="E418" s="518">
        <v>0</v>
      </c>
      <c r="F418" s="493">
        <f t="shared" si="12"/>
        <v>0</v>
      </c>
      <c r="G418" s="493">
        <f t="shared" si="13"/>
        <v>0</v>
      </c>
    </row>
    <row r="419" outlineLevel="2" spans="1:7">
      <c r="A419" s="516">
        <v>2050402</v>
      </c>
      <c r="B419" s="517" t="s">
        <v>436</v>
      </c>
      <c r="C419" s="518">
        <v>0</v>
      </c>
      <c r="D419" s="518">
        <v>0</v>
      </c>
      <c r="E419" s="518">
        <v>0</v>
      </c>
      <c r="F419" s="493">
        <f t="shared" si="12"/>
        <v>0</v>
      </c>
      <c r="G419" s="493">
        <f t="shared" si="13"/>
        <v>0</v>
      </c>
    </row>
    <row r="420" outlineLevel="2" spans="1:7">
      <c r="A420" s="516">
        <v>2050403</v>
      </c>
      <c r="B420" s="517" t="s">
        <v>437</v>
      </c>
      <c r="C420" s="518">
        <v>0</v>
      </c>
      <c r="D420" s="518">
        <v>0</v>
      </c>
      <c r="E420" s="518">
        <v>0</v>
      </c>
      <c r="F420" s="493">
        <f t="shared" si="12"/>
        <v>0</v>
      </c>
      <c r="G420" s="493">
        <f t="shared" si="13"/>
        <v>0</v>
      </c>
    </row>
    <row r="421" outlineLevel="2" spans="1:7">
      <c r="A421" s="516">
        <v>2050404</v>
      </c>
      <c r="B421" s="517" t="s">
        <v>438</v>
      </c>
      <c r="C421" s="518">
        <v>0</v>
      </c>
      <c r="D421" s="518">
        <v>0</v>
      </c>
      <c r="E421" s="518">
        <v>0</v>
      </c>
      <c r="F421" s="493">
        <f t="shared" si="12"/>
        <v>0</v>
      </c>
      <c r="G421" s="493">
        <f t="shared" si="13"/>
        <v>0</v>
      </c>
    </row>
    <row r="422" outlineLevel="2" spans="1:7">
      <c r="A422" s="516">
        <v>2050499</v>
      </c>
      <c r="B422" s="517" t="s">
        <v>439</v>
      </c>
      <c r="C422" s="518">
        <v>0</v>
      </c>
      <c r="D422" s="518">
        <v>0</v>
      </c>
      <c r="E422" s="518">
        <v>0</v>
      </c>
      <c r="F422" s="493">
        <f t="shared" si="12"/>
        <v>0</v>
      </c>
      <c r="G422" s="493">
        <f t="shared" si="13"/>
        <v>0</v>
      </c>
    </row>
    <row r="423" outlineLevel="1" spans="1:7">
      <c r="A423" s="514">
        <v>20505</v>
      </c>
      <c r="B423" s="515" t="s">
        <v>440</v>
      </c>
      <c r="C423" s="511">
        <f>SUM(C424:C426)</f>
        <v>0</v>
      </c>
      <c r="D423" s="511">
        <f>SUM(D424:D426)</f>
        <v>0</v>
      </c>
      <c r="E423" s="511">
        <f>SUM(E424:E426)</f>
        <v>0</v>
      </c>
      <c r="F423" s="489">
        <f t="shared" si="12"/>
        <v>0</v>
      </c>
      <c r="G423" s="489">
        <f t="shared" si="13"/>
        <v>0</v>
      </c>
    </row>
    <row r="424" outlineLevel="2" spans="1:7">
      <c r="A424" s="516">
        <v>2050501</v>
      </c>
      <c r="B424" s="517" t="s">
        <v>441</v>
      </c>
      <c r="C424" s="518">
        <v>0</v>
      </c>
      <c r="D424" s="518">
        <v>0</v>
      </c>
      <c r="E424" s="518">
        <v>0</v>
      </c>
      <c r="F424" s="493">
        <f t="shared" si="12"/>
        <v>0</v>
      </c>
      <c r="G424" s="493">
        <f t="shared" si="13"/>
        <v>0</v>
      </c>
    </row>
    <row r="425" outlineLevel="2" spans="1:7">
      <c r="A425" s="516">
        <v>2050502</v>
      </c>
      <c r="B425" s="517" t="s">
        <v>442</v>
      </c>
      <c r="C425" s="518">
        <v>0</v>
      </c>
      <c r="D425" s="518">
        <v>0</v>
      </c>
      <c r="E425" s="518">
        <v>0</v>
      </c>
      <c r="F425" s="493">
        <f t="shared" si="12"/>
        <v>0</v>
      </c>
      <c r="G425" s="493">
        <f t="shared" si="13"/>
        <v>0</v>
      </c>
    </row>
    <row r="426" outlineLevel="2" spans="1:7">
      <c r="A426" s="516">
        <v>2050599</v>
      </c>
      <c r="B426" s="517" t="s">
        <v>443</v>
      </c>
      <c r="C426" s="518">
        <v>0</v>
      </c>
      <c r="D426" s="518">
        <v>0</v>
      </c>
      <c r="E426" s="518">
        <v>0</v>
      </c>
      <c r="F426" s="493">
        <f t="shared" si="12"/>
        <v>0</v>
      </c>
      <c r="G426" s="493">
        <f t="shared" si="13"/>
        <v>0</v>
      </c>
    </row>
    <row r="427" outlineLevel="1" spans="1:7">
      <c r="A427" s="514">
        <v>20506</v>
      </c>
      <c r="B427" s="515" t="s">
        <v>444</v>
      </c>
      <c r="C427" s="511">
        <f>SUM(C428:C430)</f>
        <v>0</v>
      </c>
      <c r="D427" s="511">
        <f>SUM(D428:D430)</f>
        <v>0</v>
      </c>
      <c r="E427" s="511">
        <f>SUM(E428:E430)</f>
        <v>0</v>
      </c>
      <c r="F427" s="489">
        <f t="shared" si="12"/>
        <v>0</v>
      </c>
      <c r="G427" s="489">
        <f t="shared" si="13"/>
        <v>0</v>
      </c>
    </row>
    <row r="428" outlineLevel="2" spans="1:7">
      <c r="A428" s="516">
        <v>2050601</v>
      </c>
      <c r="B428" s="517" t="s">
        <v>445</v>
      </c>
      <c r="C428" s="518">
        <v>0</v>
      </c>
      <c r="D428" s="518">
        <v>0</v>
      </c>
      <c r="E428" s="518">
        <v>0</v>
      </c>
      <c r="F428" s="493">
        <f t="shared" si="12"/>
        <v>0</v>
      </c>
      <c r="G428" s="493">
        <f t="shared" si="13"/>
        <v>0</v>
      </c>
    </row>
    <row r="429" outlineLevel="2" spans="1:7">
      <c r="A429" s="516">
        <v>2050602</v>
      </c>
      <c r="B429" s="517" t="s">
        <v>446</v>
      </c>
      <c r="C429" s="518">
        <v>0</v>
      </c>
      <c r="D429" s="518">
        <v>0</v>
      </c>
      <c r="E429" s="518">
        <v>0</v>
      </c>
      <c r="F429" s="493">
        <f t="shared" si="12"/>
        <v>0</v>
      </c>
      <c r="G429" s="493">
        <f t="shared" si="13"/>
        <v>0</v>
      </c>
    </row>
    <row r="430" outlineLevel="2" spans="1:7">
      <c r="A430" s="516">
        <v>2050699</v>
      </c>
      <c r="B430" s="517" t="s">
        <v>447</v>
      </c>
      <c r="C430" s="518">
        <v>0</v>
      </c>
      <c r="D430" s="518">
        <v>0</v>
      </c>
      <c r="E430" s="518">
        <v>0</v>
      </c>
      <c r="F430" s="493">
        <f t="shared" si="12"/>
        <v>0</v>
      </c>
      <c r="G430" s="493">
        <f t="shared" si="13"/>
        <v>0</v>
      </c>
    </row>
    <row r="431" outlineLevel="1" spans="1:7">
      <c r="A431" s="514">
        <v>20507</v>
      </c>
      <c r="B431" s="515" t="s">
        <v>448</v>
      </c>
      <c r="C431" s="511">
        <f>SUM(C432:C434)</f>
        <v>771.142593</v>
      </c>
      <c r="D431" s="511">
        <f>SUM(D432:D434)</f>
        <v>663</v>
      </c>
      <c r="E431" s="511">
        <f>SUM(E432:E434)</f>
        <v>1760.515561</v>
      </c>
      <c r="F431" s="489">
        <f t="shared" si="12"/>
        <v>2.28299613713595</v>
      </c>
      <c r="G431" s="489">
        <f t="shared" si="13"/>
        <v>2.65537792006033</v>
      </c>
    </row>
    <row r="432" outlineLevel="2" spans="1:7">
      <c r="A432" s="516">
        <v>2050701</v>
      </c>
      <c r="B432" s="517" t="s">
        <v>449</v>
      </c>
      <c r="C432" s="518">
        <v>771.142593</v>
      </c>
      <c r="D432" s="518">
        <v>663</v>
      </c>
      <c r="E432" s="518">
        <v>1760.515561</v>
      </c>
      <c r="F432" s="493">
        <f t="shared" si="12"/>
        <v>2.28299613713595</v>
      </c>
      <c r="G432" s="493">
        <f t="shared" si="13"/>
        <v>2.65537792006033</v>
      </c>
    </row>
    <row r="433" outlineLevel="2" spans="1:7">
      <c r="A433" s="516">
        <v>2050702</v>
      </c>
      <c r="B433" s="517" t="s">
        <v>450</v>
      </c>
      <c r="C433" s="518">
        <v>0</v>
      </c>
      <c r="D433" s="518">
        <v>0</v>
      </c>
      <c r="E433" s="518">
        <v>0</v>
      </c>
      <c r="F433" s="493">
        <f t="shared" si="12"/>
        <v>0</v>
      </c>
      <c r="G433" s="493">
        <f t="shared" si="13"/>
        <v>0</v>
      </c>
    </row>
    <row r="434" outlineLevel="2" spans="1:7">
      <c r="A434" s="516">
        <v>2050799</v>
      </c>
      <c r="B434" s="517" t="s">
        <v>451</v>
      </c>
      <c r="C434" s="518">
        <v>0</v>
      </c>
      <c r="D434" s="518">
        <v>0</v>
      </c>
      <c r="E434" s="518">
        <v>0</v>
      </c>
      <c r="F434" s="493">
        <f t="shared" si="12"/>
        <v>0</v>
      </c>
      <c r="G434" s="493">
        <f t="shared" si="13"/>
        <v>0</v>
      </c>
    </row>
    <row r="435" outlineLevel="1" spans="1:7">
      <c r="A435" s="514">
        <v>20508</v>
      </c>
      <c r="B435" s="515" t="s">
        <v>452</v>
      </c>
      <c r="C435" s="511">
        <f>SUM(C436:C440)</f>
        <v>1870.721672</v>
      </c>
      <c r="D435" s="511">
        <f>SUM(D436:D440)</f>
        <v>1796</v>
      </c>
      <c r="E435" s="511">
        <f>SUM(E436:E440)</f>
        <v>1853.002532</v>
      </c>
      <c r="F435" s="489">
        <f t="shared" si="12"/>
        <v>0.990528179437267</v>
      </c>
      <c r="G435" s="489">
        <f t="shared" si="13"/>
        <v>1.03173860356347</v>
      </c>
    </row>
    <row r="436" outlineLevel="2" spans="1:7">
      <c r="A436" s="516">
        <v>2050801</v>
      </c>
      <c r="B436" s="517" t="s">
        <v>453</v>
      </c>
      <c r="C436" s="518">
        <v>0</v>
      </c>
      <c r="D436" s="518">
        <v>0</v>
      </c>
      <c r="E436" s="518">
        <v>0</v>
      </c>
      <c r="F436" s="493">
        <f t="shared" si="12"/>
        <v>0</v>
      </c>
      <c r="G436" s="493">
        <f t="shared" si="13"/>
        <v>0</v>
      </c>
    </row>
    <row r="437" outlineLevel="2" spans="1:7">
      <c r="A437" s="516">
        <v>2050802</v>
      </c>
      <c r="B437" s="517" t="s">
        <v>454</v>
      </c>
      <c r="C437" s="518">
        <v>1870.721672</v>
      </c>
      <c r="D437" s="518">
        <v>1796</v>
      </c>
      <c r="E437" s="518">
        <v>1853.002532</v>
      </c>
      <c r="F437" s="493">
        <f t="shared" si="12"/>
        <v>0.990528179437267</v>
      </c>
      <c r="G437" s="493">
        <f t="shared" si="13"/>
        <v>1.03173860356347</v>
      </c>
    </row>
    <row r="438" outlineLevel="2" spans="1:7">
      <c r="A438" s="516">
        <v>2050803</v>
      </c>
      <c r="B438" s="517" t="s">
        <v>455</v>
      </c>
      <c r="C438" s="518">
        <v>0</v>
      </c>
      <c r="D438" s="518">
        <v>0</v>
      </c>
      <c r="E438" s="518">
        <v>0</v>
      </c>
      <c r="F438" s="493">
        <f t="shared" si="12"/>
        <v>0</v>
      </c>
      <c r="G438" s="493">
        <f t="shared" si="13"/>
        <v>0</v>
      </c>
    </row>
    <row r="439" outlineLevel="2" spans="1:7">
      <c r="A439" s="516">
        <v>2050804</v>
      </c>
      <c r="B439" s="517" t="s">
        <v>456</v>
      </c>
      <c r="C439" s="518">
        <v>0</v>
      </c>
      <c r="D439" s="518">
        <v>0</v>
      </c>
      <c r="E439" s="518">
        <v>0</v>
      </c>
      <c r="F439" s="493">
        <f t="shared" si="12"/>
        <v>0</v>
      </c>
      <c r="G439" s="493">
        <f t="shared" si="13"/>
        <v>0</v>
      </c>
    </row>
    <row r="440" outlineLevel="2" spans="1:7">
      <c r="A440" s="516">
        <v>2050899</v>
      </c>
      <c r="B440" s="517" t="s">
        <v>457</v>
      </c>
      <c r="C440" s="518">
        <v>0</v>
      </c>
      <c r="D440" s="518">
        <v>0</v>
      </c>
      <c r="E440" s="518">
        <v>0</v>
      </c>
      <c r="F440" s="493">
        <f t="shared" si="12"/>
        <v>0</v>
      </c>
      <c r="G440" s="493">
        <f t="shared" si="13"/>
        <v>0</v>
      </c>
    </row>
    <row r="441" outlineLevel="1" spans="1:7">
      <c r="A441" s="514">
        <v>20509</v>
      </c>
      <c r="B441" s="515" t="s">
        <v>458</v>
      </c>
      <c r="C441" s="511">
        <f>SUM(C442:C447)</f>
        <v>0</v>
      </c>
      <c r="D441" s="511">
        <f>SUM(D442:D447)</f>
        <v>0</v>
      </c>
      <c r="E441" s="511">
        <f>SUM(E442:E447)</f>
        <v>0</v>
      </c>
      <c r="F441" s="489">
        <f t="shared" si="12"/>
        <v>0</v>
      </c>
      <c r="G441" s="489">
        <f t="shared" si="13"/>
        <v>0</v>
      </c>
    </row>
    <row r="442" outlineLevel="2" spans="1:7">
      <c r="A442" s="516">
        <v>2050901</v>
      </c>
      <c r="B442" s="517" t="s">
        <v>459</v>
      </c>
      <c r="C442" s="518">
        <v>0</v>
      </c>
      <c r="D442" s="518">
        <v>0</v>
      </c>
      <c r="E442" s="518">
        <v>0</v>
      </c>
      <c r="F442" s="493">
        <f t="shared" si="12"/>
        <v>0</v>
      </c>
      <c r="G442" s="493">
        <f t="shared" si="13"/>
        <v>0</v>
      </c>
    </row>
    <row r="443" outlineLevel="2" spans="1:7">
      <c r="A443" s="516">
        <v>2050902</v>
      </c>
      <c r="B443" s="517" t="s">
        <v>460</v>
      </c>
      <c r="C443" s="518">
        <v>0</v>
      </c>
      <c r="D443" s="518">
        <v>0</v>
      </c>
      <c r="E443" s="518">
        <v>0</v>
      </c>
      <c r="F443" s="493">
        <f t="shared" si="12"/>
        <v>0</v>
      </c>
      <c r="G443" s="493">
        <f t="shared" si="13"/>
        <v>0</v>
      </c>
    </row>
    <row r="444" outlineLevel="2" spans="1:7">
      <c r="A444" s="516">
        <v>2050903</v>
      </c>
      <c r="B444" s="517" t="s">
        <v>461</v>
      </c>
      <c r="C444" s="518">
        <v>0</v>
      </c>
      <c r="D444" s="518">
        <v>0</v>
      </c>
      <c r="E444" s="518">
        <v>0</v>
      </c>
      <c r="F444" s="493">
        <f t="shared" si="12"/>
        <v>0</v>
      </c>
      <c r="G444" s="493">
        <f t="shared" si="13"/>
        <v>0</v>
      </c>
    </row>
    <row r="445" outlineLevel="2" spans="1:7">
      <c r="A445" s="516">
        <v>2050904</v>
      </c>
      <c r="B445" s="517" t="s">
        <v>462</v>
      </c>
      <c r="C445" s="518">
        <v>0</v>
      </c>
      <c r="D445" s="518">
        <v>0</v>
      </c>
      <c r="E445" s="518">
        <v>0</v>
      </c>
      <c r="F445" s="493">
        <f t="shared" si="12"/>
        <v>0</v>
      </c>
      <c r="G445" s="493">
        <f t="shared" si="13"/>
        <v>0</v>
      </c>
    </row>
    <row r="446" outlineLevel="2" spans="1:7">
      <c r="A446" s="516">
        <v>2050905</v>
      </c>
      <c r="B446" s="517" t="s">
        <v>463</v>
      </c>
      <c r="C446" s="518">
        <v>0</v>
      </c>
      <c r="D446" s="518">
        <v>0</v>
      </c>
      <c r="E446" s="518">
        <v>0</v>
      </c>
      <c r="F446" s="493">
        <f t="shared" si="12"/>
        <v>0</v>
      </c>
      <c r="G446" s="493">
        <f t="shared" si="13"/>
        <v>0</v>
      </c>
    </row>
    <row r="447" outlineLevel="2" spans="1:7">
      <c r="A447" s="516">
        <v>2050999</v>
      </c>
      <c r="B447" s="517" t="s">
        <v>464</v>
      </c>
      <c r="C447" s="518">
        <v>0</v>
      </c>
      <c r="D447" s="518">
        <v>0</v>
      </c>
      <c r="E447" s="518">
        <v>0</v>
      </c>
      <c r="F447" s="493">
        <f t="shared" si="12"/>
        <v>0</v>
      </c>
      <c r="G447" s="493">
        <f t="shared" si="13"/>
        <v>0</v>
      </c>
    </row>
    <row r="448" outlineLevel="1" spans="1:7">
      <c r="A448" s="514">
        <v>20599</v>
      </c>
      <c r="B448" s="515" t="s">
        <v>465</v>
      </c>
      <c r="C448" s="511">
        <f>SUM(C449)</f>
        <v>0</v>
      </c>
      <c r="D448" s="511">
        <f>SUM(D449)</f>
        <v>0</v>
      </c>
      <c r="E448" s="511">
        <f>SUM(E449)</f>
        <v>0</v>
      </c>
      <c r="F448" s="489">
        <f t="shared" si="12"/>
        <v>0</v>
      </c>
      <c r="G448" s="489">
        <f t="shared" si="13"/>
        <v>0</v>
      </c>
    </row>
    <row r="449" outlineLevel="2" spans="1:7">
      <c r="A449" s="516">
        <v>2059999</v>
      </c>
      <c r="B449" s="517" t="s">
        <v>465</v>
      </c>
      <c r="C449" s="518">
        <v>0</v>
      </c>
      <c r="D449" s="518">
        <v>0</v>
      </c>
      <c r="E449" s="518">
        <v>0</v>
      </c>
      <c r="F449" s="493">
        <f t="shared" si="12"/>
        <v>0</v>
      </c>
      <c r="G449" s="493">
        <f t="shared" si="13"/>
        <v>0</v>
      </c>
    </row>
    <row r="450" s="501" customFormat="1" spans="1:7">
      <c r="A450" s="512">
        <v>206</v>
      </c>
      <c r="B450" s="513" t="s">
        <v>1184</v>
      </c>
      <c r="C450" s="511">
        <f>SUM(C451,C456,C465,C471,C476,C481,C486,C493,C497,C501)</f>
        <v>4699.800797</v>
      </c>
      <c r="D450" s="511">
        <f>SUM(D451,D456,D465,D471,D476,D481,D486,D493,D497,D501)</f>
        <v>8245</v>
      </c>
      <c r="E450" s="511">
        <f>SUM(E451,E456,E465,E471,E476,E481,E486,E493,E497,E501)</f>
        <v>12283.331882</v>
      </c>
      <c r="F450" s="489">
        <f t="shared" si="12"/>
        <v>2.61358564172353</v>
      </c>
      <c r="G450" s="489">
        <f t="shared" si="13"/>
        <v>1.48979161697999</v>
      </c>
    </row>
    <row r="451" outlineLevel="1" spans="1:7">
      <c r="A451" s="514">
        <v>20601</v>
      </c>
      <c r="B451" s="515" t="s">
        <v>467</v>
      </c>
      <c r="C451" s="511">
        <f>SUM(C452:C455)</f>
        <v>3303.936068</v>
      </c>
      <c r="D451" s="511">
        <f>SUM(D452:D455)</f>
        <v>7035</v>
      </c>
      <c r="E451" s="511">
        <f>SUM(E452:E455)</f>
        <v>885.343232</v>
      </c>
      <c r="F451" s="489">
        <f t="shared" si="12"/>
        <v>0.267966211748139</v>
      </c>
      <c r="G451" s="489">
        <f t="shared" si="13"/>
        <v>0.12584836275764</v>
      </c>
    </row>
    <row r="452" outlineLevel="2" spans="1:7">
      <c r="A452" s="516">
        <v>2060101</v>
      </c>
      <c r="B452" s="517" t="s">
        <v>196</v>
      </c>
      <c r="C452" s="518">
        <v>582.849823</v>
      </c>
      <c r="D452" s="518">
        <v>527</v>
      </c>
      <c r="E452" s="518">
        <v>652.195766</v>
      </c>
      <c r="F452" s="493">
        <f t="shared" si="12"/>
        <v>1.11897737678476</v>
      </c>
      <c r="G452" s="493">
        <f t="shared" si="13"/>
        <v>1.23756312333966</v>
      </c>
    </row>
    <row r="453" outlineLevel="2" spans="1:7">
      <c r="A453" s="516">
        <v>2060102</v>
      </c>
      <c r="B453" s="517" t="s">
        <v>197</v>
      </c>
      <c r="C453" s="518">
        <v>261.37</v>
      </c>
      <c r="D453" s="518">
        <v>1754</v>
      </c>
      <c r="E453" s="518">
        <v>233.147466</v>
      </c>
      <c r="F453" s="493">
        <f t="shared" si="12"/>
        <v>0.892020759842369</v>
      </c>
      <c r="G453" s="493">
        <f t="shared" si="13"/>
        <v>0.132923298745724</v>
      </c>
    </row>
    <row r="454" outlineLevel="2" spans="1:7">
      <c r="A454" s="516">
        <v>2060103</v>
      </c>
      <c r="B454" s="517" t="s">
        <v>198</v>
      </c>
      <c r="C454" s="518">
        <v>6.716245</v>
      </c>
      <c r="D454" s="518">
        <v>7</v>
      </c>
      <c r="E454" s="518">
        <v>0</v>
      </c>
      <c r="F454" s="493">
        <f t="shared" si="12"/>
        <v>0</v>
      </c>
      <c r="G454" s="493">
        <f t="shared" si="13"/>
        <v>0</v>
      </c>
    </row>
    <row r="455" outlineLevel="2" spans="1:7">
      <c r="A455" s="516">
        <v>2060199</v>
      </c>
      <c r="B455" s="517" t="s">
        <v>468</v>
      </c>
      <c r="C455" s="518">
        <v>2453</v>
      </c>
      <c r="D455" s="518">
        <v>4747</v>
      </c>
      <c r="E455" s="518">
        <v>0</v>
      </c>
      <c r="F455" s="493">
        <f t="shared" si="12"/>
        <v>0</v>
      </c>
      <c r="G455" s="493">
        <f t="shared" si="13"/>
        <v>0</v>
      </c>
    </row>
    <row r="456" outlineLevel="1" spans="1:7">
      <c r="A456" s="514">
        <v>20602</v>
      </c>
      <c r="B456" s="515" t="s">
        <v>469</v>
      </c>
      <c r="C456" s="511">
        <f>SUM(C457:C464)</f>
        <v>319.5</v>
      </c>
      <c r="D456" s="511">
        <f>SUM(D457:D464)</f>
        <v>184</v>
      </c>
      <c r="E456" s="511">
        <f>SUM(E457:E464)</f>
        <v>2916</v>
      </c>
      <c r="F456" s="489">
        <f t="shared" ref="F456:F519" si="14">IF(C456&gt;0,E456/C456,0)</f>
        <v>9.12676056338028</v>
      </c>
      <c r="G456" s="489">
        <f t="shared" ref="G456:G519" si="15">IF(D456&gt;0,E456/D456,0)</f>
        <v>15.8478260869565</v>
      </c>
    </row>
    <row r="457" outlineLevel="2" spans="1:7">
      <c r="A457" s="516">
        <v>2060201</v>
      </c>
      <c r="B457" s="517" t="s">
        <v>470</v>
      </c>
      <c r="C457" s="518">
        <v>0</v>
      </c>
      <c r="D457" s="518">
        <v>0</v>
      </c>
      <c r="E457" s="518">
        <v>0</v>
      </c>
      <c r="F457" s="493">
        <f t="shared" si="14"/>
        <v>0</v>
      </c>
      <c r="G457" s="493">
        <f t="shared" si="15"/>
        <v>0</v>
      </c>
    </row>
    <row r="458" outlineLevel="2" spans="1:7">
      <c r="A458" s="516">
        <v>2060203</v>
      </c>
      <c r="B458" s="517" t="s">
        <v>471</v>
      </c>
      <c r="C458" s="518">
        <v>0</v>
      </c>
      <c r="D458" s="518">
        <v>0</v>
      </c>
      <c r="E458" s="518">
        <v>0</v>
      </c>
      <c r="F458" s="493">
        <f t="shared" si="14"/>
        <v>0</v>
      </c>
      <c r="G458" s="493">
        <f t="shared" si="15"/>
        <v>0</v>
      </c>
    </row>
    <row r="459" outlineLevel="2" spans="1:7">
      <c r="A459" s="516">
        <v>2060204</v>
      </c>
      <c r="B459" s="517" t="s">
        <v>472</v>
      </c>
      <c r="C459" s="518">
        <v>0</v>
      </c>
      <c r="D459" s="518">
        <v>0</v>
      </c>
      <c r="E459" s="518">
        <v>0</v>
      </c>
      <c r="F459" s="493">
        <f t="shared" si="14"/>
        <v>0</v>
      </c>
      <c r="G459" s="493">
        <f t="shared" si="15"/>
        <v>0</v>
      </c>
    </row>
    <row r="460" outlineLevel="2" spans="1:7">
      <c r="A460" s="516">
        <v>2060205</v>
      </c>
      <c r="B460" s="517" t="s">
        <v>473</v>
      </c>
      <c r="C460" s="518">
        <v>0</v>
      </c>
      <c r="D460" s="518">
        <v>0</v>
      </c>
      <c r="E460" s="518">
        <v>0</v>
      </c>
      <c r="F460" s="493">
        <f t="shared" si="14"/>
        <v>0</v>
      </c>
      <c r="G460" s="493">
        <f t="shared" si="15"/>
        <v>0</v>
      </c>
    </row>
    <row r="461" outlineLevel="2" spans="1:7">
      <c r="A461" s="516">
        <v>2060206</v>
      </c>
      <c r="B461" s="517" t="s">
        <v>474</v>
      </c>
      <c r="C461" s="518">
        <v>0</v>
      </c>
      <c r="D461" s="518">
        <v>0</v>
      </c>
      <c r="E461" s="518">
        <v>0</v>
      </c>
      <c r="F461" s="493">
        <f t="shared" si="14"/>
        <v>0</v>
      </c>
      <c r="G461" s="493">
        <f t="shared" si="15"/>
        <v>0</v>
      </c>
    </row>
    <row r="462" outlineLevel="2" spans="1:7">
      <c r="A462" s="516">
        <v>2060207</v>
      </c>
      <c r="B462" s="517" t="s">
        <v>475</v>
      </c>
      <c r="C462" s="518">
        <v>0</v>
      </c>
      <c r="D462" s="518">
        <v>0</v>
      </c>
      <c r="E462" s="518">
        <v>0</v>
      </c>
      <c r="F462" s="493">
        <f t="shared" si="14"/>
        <v>0</v>
      </c>
      <c r="G462" s="493">
        <f t="shared" si="15"/>
        <v>0</v>
      </c>
    </row>
    <row r="463" outlineLevel="2" spans="1:7">
      <c r="A463" s="516">
        <v>2060208</v>
      </c>
      <c r="B463" s="517" t="s">
        <v>476</v>
      </c>
      <c r="C463" s="518">
        <v>319.5</v>
      </c>
      <c r="D463" s="518">
        <v>184</v>
      </c>
      <c r="E463" s="518">
        <v>2916</v>
      </c>
      <c r="F463" s="493">
        <f t="shared" si="14"/>
        <v>9.12676056338028</v>
      </c>
      <c r="G463" s="493">
        <f t="shared" si="15"/>
        <v>15.8478260869565</v>
      </c>
    </row>
    <row r="464" outlineLevel="2" spans="1:7">
      <c r="A464" s="516">
        <v>2060299</v>
      </c>
      <c r="B464" s="517" t="s">
        <v>477</v>
      </c>
      <c r="C464" s="518">
        <v>0</v>
      </c>
      <c r="D464" s="518">
        <v>0</v>
      </c>
      <c r="E464" s="518">
        <v>0</v>
      </c>
      <c r="F464" s="493">
        <f t="shared" si="14"/>
        <v>0</v>
      </c>
      <c r="G464" s="493">
        <f t="shared" si="15"/>
        <v>0</v>
      </c>
    </row>
    <row r="465" outlineLevel="1" spans="1:7">
      <c r="A465" s="514">
        <v>20603</v>
      </c>
      <c r="B465" s="515" t="s">
        <v>478</v>
      </c>
      <c r="C465" s="511">
        <f>SUM(C466:C470)</f>
        <v>0</v>
      </c>
      <c r="D465" s="511">
        <f>SUM(D466:D470)</f>
        <v>0</v>
      </c>
      <c r="E465" s="511">
        <f>SUM(E466:E470)</f>
        <v>0</v>
      </c>
      <c r="F465" s="489">
        <f t="shared" si="14"/>
        <v>0</v>
      </c>
      <c r="G465" s="489">
        <f t="shared" si="15"/>
        <v>0</v>
      </c>
    </row>
    <row r="466" outlineLevel="2" spans="1:7">
      <c r="A466" s="516">
        <v>2060301</v>
      </c>
      <c r="B466" s="517" t="s">
        <v>470</v>
      </c>
      <c r="C466" s="518">
        <v>0</v>
      </c>
      <c r="D466" s="518">
        <v>0</v>
      </c>
      <c r="E466" s="518">
        <v>0</v>
      </c>
      <c r="F466" s="493">
        <f t="shared" si="14"/>
        <v>0</v>
      </c>
      <c r="G466" s="493">
        <f t="shared" si="15"/>
        <v>0</v>
      </c>
    </row>
    <row r="467" outlineLevel="2" spans="1:7">
      <c r="A467" s="516">
        <v>2060302</v>
      </c>
      <c r="B467" s="517" t="s">
        <v>479</v>
      </c>
      <c r="C467" s="518">
        <v>0</v>
      </c>
      <c r="D467" s="518">
        <v>0</v>
      </c>
      <c r="E467" s="518">
        <v>0</v>
      </c>
      <c r="F467" s="493">
        <f t="shared" si="14"/>
        <v>0</v>
      </c>
      <c r="G467" s="493">
        <f t="shared" si="15"/>
        <v>0</v>
      </c>
    </row>
    <row r="468" outlineLevel="2" spans="1:7">
      <c r="A468" s="516">
        <v>2060303</v>
      </c>
      <c r="B468" s="517" t="s">
        <v>480</v>
      </c>
      <c r="C468" s="518">
        <v>0</v>
      </c>
      <c r="D468" s="518">
        <v>0</v>
      </c>
      <c r="E468" s="518">
        <v>0</v>
      </c>
      <c r="F468" s="493">
        <f t="shared" si="14"/>
        <v>0</v>
      </c>
      <c r="G468" s="493">
        <f t="shared" si="15"/>
        <v>0</v>
      </c>
    </row>
    <row r="469" outlineLevel="2" spans="1:7">
      <c r="A469" s="516">
        <v>2060304</v>
      </c>
      <c r="B469" s="517" t="s">
        <v>481</v>
      </c>
      <c r="C469" s="518">
        <v>0</v>
      </c>
      <c r="D469" s="518">
        <v>0</v>
      </c>
      <c r="E469" s="518">
        <v>0</v>
      </c>
      <c r="F469" s="493">
        <f t="shared" si="14"/>
        <v>0</v>
      </c>
      <c r="G469" s="493">
        <f t="shared" si="15"/>
        <v>0</v>
      </c>
    </row>
    <row r="470" outlineLevel="2" spans="1:7">
      <c r="A470" s="516">
        <v>2060399</v>
      </c>
      <c r="B470" s="517" t="s">
        <v>482</v>
      </c>
      <c r="C470" s="518">
        <v>0</v>
      </c>
      <c r="D470" s="518">
        <v>0</v>
      </c>
      <c r="E470" s="518">
        <v>0</v>
      </c>
      <c r="F470" s="493">
        <f t="shared" si="14"/>
        <v>0</v>
      </c>
      <c r="G470" s="493">
        <f t="shared" si="15"/>
        <v>0</v>
      </c>
    </row>
    <row r="471" outlineLevel="1" spans="1:7">
      <c r="A471" s="514">
        <v>20604</v>
      </c>
      <c r="B471" s="515" t="s">
        <v>483</v>
      </c>
      <c r="C471" s="511">
        <f>SUM(C472:C475)</f>
        <v>166.818</v>
      </c>
      <c r="D471" s="511">
        <f>SUM(D472:D475)</f>
        <v>161</v>
      </c>
      <c r="E471" s="511">
        <f>SUM(E472:E475)</f>
        <v>0</v>
      </c>
      <c r="F471" s="489">
        <f t="shared" si="14"/>
        <v>0</v>
      </c>
      <c r="G471" s="489">
        <f t="shared" si="15"/>
        <v>0</v>
      </c>
    </row>
    <row r="472" outlineLevel="2" spans="1:7">
      <c r="A472" s="516">
        <v>2060401</v>
      </c>
      <c r="B472" s="517" t="s">
        <v>470</v>
      </c>
      <c r="C472" s="518">
        <v>0</v>
      </c>
      <c r="D472" s="518">
        <v>0</v>
      </c>
      <c r="E472" s="518">
        <v>0</v>
      </c>
      <c r="F472" s="493">
        <f t="shared" si="14"/>
        <v>0</v>
      </c>
      <c r="G472" s="493">
        <f t="shared" si="15"/>
        <v>0</v>
      </c>
    </row>
    <row r="473" outlineLevel="2" spans="1:7">
      <c r="A473" s="516">
        <v>2060404</v>
      </c>
      <c r="B473" s="517" t="s">
        <v>484</v>
      </c>
      <c r="C473" s="518">
        <v>151.078</v>
      </c>
      <c r="D473" s="518">
        <v>145</v>
      </c>
      <c r="E473" s="518">
        <v>0</v>
      </c>
      <c r="F473" s="493">
        <f t="shared" si="14"/>
        <v>0</v>
      </c>
      <c r="G473" s="493">
        <f t="shared" si="15"/>
        <v>0</v>
      </c>
    </row>
    <row r="474" outlineLevel="2" spans="1:7">
      <c r="A474" s="516">
        <v>2060405</v>
      </c>
      <c r="B474" s="517" t="s">
        <v>485</v>
      </c>
      <c r="C474" s="518">
        <v>0</v>
      </c>
      <c r="D474" s="518">
        <v>0</v>
      </c>
      <c r="E474" s="518">
        <v>0</v>
      </c>
      <c r="F474" s="493">
        <f t="shared" si="14"/>
        <v>0</v>
      </c>
      <c r="G474" s="493">
        <f t="shared" si="15"/>
        <v>0</v>
      </c>
    </row>
    <row r="475" outlineLevel="2" spans="1:7">
      <c r="A475" s="516">
        <v>2060499</v>
      </c>
      <c r="B475" s="517" t="s">
        <v>486</v>
      </c>
      <c r="C475" s="518">
        <v>15.74</v>
      </c>
      <c r="D475" s="518">
        <v>16</v>
      </c>
      <c r="E475" s="518">
        <v>0</v>
      </c>
      <c r="F475" s="493">
        <f t="shared" si="14"/>
        <v>0</v>
      </c>
      <c r="G475" s="493">
        <f t="shared" si="15"/>
        <v>0</v>
      </c>
    </row>
    <row r="476" outlineLevel="1" spans="1:7">
      <c r="A476" s="514">
        <v>20605</v>
      </c>
      <c r="B476" s="515" t="s">
        <v>487</v>
      </c>
      <c r="C476" s="511">
        <f>SUM(C477:C480)</f>
        <v>0</v>
      </c>
      <c r="D476" s="511">
        <f>SUM(D477:D480)</f>
        <v>0</v>
      </c>
      <c r="E476" s="511">
        <f>SUM(E477:E480)</f>
        <v>0</v>
      </c>
      <c r="F476" s="489">
        <f t="shared" si="14"/>
        <v>0</v>
      </c>
      <c r="G476" s="489">
        <f t="shared" si="15"/>
        <v>0</v>
      </c>
    </row>
    <row r="477" outlineLevel="2" spans="1:7">
      <c r="A477" s="516">
        <v>2060501</v>
      </c>
      <c r="B477" s="517" t="s">
        <v>470</v>
      </c>
      <c r="C477" s="518">
        <v>0</v>
      </c>
      <c r="D477" s="518">
        <v>0</v>
      </c>
      <c r="E477" s="518">
        <v>0</v>
      </c>
      <c r="F477" s="493">
        <f t="shared" si="14"/>
        <v>0</v>
      </c>
      <c r="G477" s="493">
        <f t="shared" si="15"/>
        <v>0</v>
      </c>
    </row>
    <row r="478" outlineLevel="2" spans="1:7">
      <c r="A478" s="516">
        <v>2060502</v>
      </c>
      <c r="B478" s="517" t="s">
        <v>488</v>
      </c>
      <c r="C478" s="518">
        <v>0</v>
      </c>
      <c r="D478" s="518">
        <v>0</v>
      </c>
      <c r="E478" s="518">
        <v>0</v>
      </c>
      <c r="F478" s="493">
        <f t="shared" si="14"/>
        <v>0</v>
      </c>
      <c r="G478" s="493">
        <f t="shared" si="15"/>
        <v>0</v>
      </c>
    </row>
    <row r="479" outlineLevel="2" spans="1:7">
      <c r="A479" s="516">
        <v>2060503</v>
      </c>
      <c r="B479" s="517" t="s">
        <v>489</v>
      </c>
      <c r="C479" s="518">
        <v>0</v>
      </c>
      <c r="D479" s="518">
        <v>0</v>
      </c>
      <c r="E479" s="518">
        <v>0</v>
      </c>
      <c r="F479" s="493">
        <f t="shared" si="14"/>
        <v>0</v>
      </c>
      <c r="G479" s="493">
        <f t="shared" si="15"/>
        <v>0</v>
      </c>
    </row>
    <row r="480" outlineLevel="2" spans="1:7">
      <c r="A480" s="516">
        <v>2060599</v>
      </c>
      <c r="B480" s="517" t="s">
        <v>490</v>
      </c>
      <c r="C480" s="518">
        <v>0</v>
      </c>
      <c r="D480" s="518">
        <v>0</v>
      </c>
      <c r="E480" s="518">
        <v>0</v>
      </c>
      <c r="F480" s="493">
        <f t="shared" si="14"/>
        <v>0</v>
      </c>
      <c r="G480" s="493">
        <f t="shared" si="15"/>
        <v>0</v>
      </c>
    </row>
    <row r="481" outlineLevel="1" spans="1:7">
      <c r="A481" s="514">
        <v>20606</v>
      </c>
      <c r="B481" s="515" t="s">
        <v>491</v>
      </c>
      <c r="C481" s="511">
        <f>SUM(C482:C485)</f>
        <v>236.193471</v>
      </c>
      <c r="D481" s="511">
        <f>SUM(D482:D485)</f>
        <v>229</v>
      </c>
      <c r="E481" s="511">
        <f>SUM(E482:E485)</f>
        <v>179.672802</v>
      </c>
      <c r="F481" s="489">
        <f t="shared" si="14"/>
        <v>0.760701814657696</v>
      </c>
      <c r="G481" s="489">
        <f t="shared" si="15"/>
        <v>0.784597388646288</v>
      </c>
    </row>
    <row r="482" outlineLevel="2" spans="1:7">
      <c r="A482" s="516">
        <v>2060601</v>
      </c>
      <c r="B482" s="517" t="s">
        <v>492</v>
      </c>
      <c r="C482" s="518">
        <v>178.193471</v>
      </c>
      <c r="D482" s="518">
        <v>171</v>
      </c>
      <c r="E482" s="518">
        <v>134.672802</v>
      </c>
      <c r="F482" s="493">
        <f t="shared" si="14"/>
        <v>0.755767319892433</v>
      </c>
      <c r="G482" s="493">
        <f t="shared" si="15"/>
        <v>0.787560245614035</v>
      </c>
    </row>
    <row r="483" outlineLevel="2" spans="1:7">
      <c r="A483" s="516">
        <v>2060602</v>
      </c>
      <c r="B483" s="517" t="s">
        <v>493</v>
      </c>
      <c r="C483" s="518">
        <v>55</v>
      </c>
      <c r="D483" s="518">
        <v>55</v>
      </c>
      <c r="E483" s="518">
        <v>45</v>
      </c>
      <c r="F483" s="493">
        <f t="shared" si="14"/>
        <v>0.818181818181818</v>
      </c>
      <c r="G483" s="493">
        <f t="shared" si="15"/>
        <v>0.818181818181818</v>
      </c>
    </row>
    <row r="484" outlineLevel="2" spans="1:7">
      <c r="A484" s="516">
        <v>2060603</v>
      </c>
      <c r="B484" s="517" t="s">
        <v>494</v>
      </c>
      <c r="C484" s="518">
        <v>0</v>
      </c>
      <c r="D484" s="518">
        <v>0</v>
      </c>
      <c r="E484" s="518">
        <v>0</v>
      </c>
      <c r="F484" s="493">
        <f t="shared" si="14"/>
        <v>0</v>
      </c>
      <c r="G484" s="493">
        <f t="shared" si="15"/>
        <v>0</v>
      </c>
    </row>
    <row r="485" outlineLevel="2" spans="1:7">
      <c r="A485" s="516">
        <v>2060699</v>
      </c>
      <c r="B485" s="517" t="s">
        <v>495</v>
      </c>
      <c r="C485" s="518">
        <v>3</v>
      </c>
      <c r="D485" s="518">
        <v>3</v>
      </c>
      <c r="E485" s="518">
        <v>0</v>
      </c>
      <c r="F485" s="493">
        <f t="shared" si="14"/>
        <v>0</v>
      </c>
      <c r="G485" s="493">
        <f t="shared" si="15"/>
        <v>0</v>
      </c>
    </row>
    <row r="486" outlineLevel="1" spans="1:7">
      <c r="A486" s="514">
        <v>20607</v>
      </c>
      <c r="B486" s="515" t="s">
        <v>496</v>
      </c>
      <c r="C486" s="511">
        <f>SUM(C487:C492)</f>
        <v>573.353258</v>
      </c>
      <c r="D486" s="511">
        <f>SUM(D487:D492)</f>
        <v>582</v>
      </c>
      <c r="E486" s="511">
        <f>SUM(E487:E492)</f>
        <v>4464.315848</v>
      </c>
      <c r="F486" s="489">
        <f t="shared" si="14"/>
        <v>7.78632681633772</v>
      </c>
      <c r="G486" s="489">
        <f t="shared" si="15"/>
        <v>7.67064578694158</v>
      </c>
    </row>
    <row r="487" outlineLevel="2" spans="1:7">
      <c r="A487" s="516">
        <v>2060701</v>
      </c>
      <c r="B487" s="517" t="s">
        <v>470</v>
      </c>
      <c r="C487" s="518">
        <v>226.878293</v>
      </c>
      <c r="D487" s="518">
        <v>236</v>
      </c>
      <c r="E487" s="518">
        <v>181.047412</v>
      </c>
      <c r="F487" s="493">
        <f t="shared" si="14"/>
        <v>0.797993539205622</v>
      </c>
      <c r="G487" s="493">
        <f t="shared" si="15"/>
        <v>0.767150050847458</v>
      </c>
    </row>
    <row r="488" outlineLevel="2" spans="1:7">
      <c r="A488" s="516">
        <v>2060702</v>
      </c>
      <c r="B488" s="517" t="s">
        <v>497</v>
      </c>
      <c r="C488" s="518">
        <v>122.5</v>
      </c>
      <c r="D488" s="518">
        <v>117</v>
      </c>
      <c r="E488" s="518">
        <v>116</v>
      </c>
      <c r="F488" s="493">
        <f t="shared" si="14"/>
        <v>0.946938775510204</v>
      </c>
      <c r="G488" s="493">
        <f t="shared" si="15"/>
        <v>0.991452991452991</v>
      </c>
    </row>
    <row r="489" outlineLevel="2" spans="1:7">
      <c r="A489" s="516">
        <v>2060703</v>
      </c>
      <c r="B489" s="517" t="s">
        <v>498</v>
      </c>
      <c r="C489" s="518">
        <v>0</v>
      </c>
      <c r="D489" s="518">
        <v>0</v>
      </c>
      <c r="E489" s="518">
        <v>0</v>
      </c>
      <c r="F489" s="493">
        <f t="shared" si="14"/>
        <v>0</v>
      </c>
      <c r="G489" s="493">
        <f t="shared" si="15"/>
        <v>0</v>
      </c>
    </row>
    <row r="490" outlineLevel="2" spans="1:7">
      <c r="A490" s="516">
        <v>2060704</v>
      </c>
      <c r="B490" s="517" t="s">
        <v>499</v>
      </c>
      <c r="C490" s="518">
        <v>0</v>
      </c>
      <c r="D490" s="518">
        <v>0</v>
      </c>
      <c r="E490" s="518">
        <v>0</v>
      </c>
      <c r="F490" s="493">
        <f t="shared" si="14"/>
        <v>0</v>
      </c>
      <c r="G490" s="493">
        <f t="shared" si="15"/>
        <v>0</v>
      </c>
    </row>
    <row r="491" outlineLevel="2" spans="1:7">
      <c r="A491" s="516">
        <v>2060705</v>
      </c>
      <c r="B491" s="517" t="s">
        <v>500</v>
      </c>
      <c r="C491" s="518">
        <v>223.974965</v>
      </c>
      <c r="D491" s="518">
        <v>229</v>
      </c>
      <c r="E491" s="518">
        <v>4167.268436</v>
      </c>
      <c r="F491" s="493">
        <f t="shared" si="14"/>
        <v>18.6059564112444</v>
      </c>
      <c r="G491" s="493">
        <f t="shared" si="15"/>
        <v>18.1976787598253</v>
      </c>
    </row>
    <row r="492" outlineLevel="2" spans="1:7">
      <c r="A492" s="516">
        <v>2060799</v>
      </c>
      <c r="B492" s="517" t="s">
        <v>501</v>
      </c>
      <c r="C492" s="518">
        <v>0</v>
      </c>
      <c r="D492" s="518">
        <v>0</v>
      </c>
      <c r="E492" s="518">
        <v>0</v>
      </c>
      <c r="F492" s="493">
        <f t="shared" si="14"/>
        <v>0</v>
      </c>
      <c r="G492" s="493">
        <f t="shared" si="15"/>
        <v>0</v>
      </c>
    </row>
    <row r="493" outlineLevel="1" spans="1:7">
      <c r="A493" s="514">
        <v>20608</v>
      </c>
      <c r="B493" s="515" t="s">
        <v>502</v>
      </c>
      <c r="C493" s="511">
        <f>SUM(C494:C496)</f>
        <v>0</v>
      </c>
      <c r="D493" s="511">
        <f>SUM(D494:D496)</f>
        <v>0</v>
      </c>
      <c r="E493" s="511">
        <f>SUM(E494:E496)</f>
        <v>0</v>
      </c>
      <c r="F493" s="489">
        <f t="shared" si="14"/>
        <v>0</v>
      </c>
      <c r="G493" s="489">
        <f t="shared" si="15"/>
        <v>0</v>
      </c>
    </row>
    <row r="494" outlineLevel="2" spans="1:7">
      <c r="A494" s="516">
        <v>2060801</v>
      </c>
      <c r="B494" s="517" t="s">
        <v>503</v>
      </c>
      <c r="C494" s="518">
        <v>0</v>
      </c>
      <c r="D494" s="518">
        <v>0</v>
      </c>
      <c r="E494" s="518">
        <v>0</v>
      </c>
      <c r="F494" s="493">
        <f t="shared" si="14"/>
        <v>0</v>
      </c>
      <c r="G494" s="493">
        <f t="shared" si="15"/>
        <v>0</v>
      </c>
    </row>
    <row r="495" outlineLevel="2" spans="1:7">
      <c r="A495" s="516">
        <v>2060802</v>
      </c>
      <c r="B495" s="517" t="s">
        <v>504</v>
      </c>
      <c r="C495" s="518">
        <v>0</v>
      </c>
      <c r="D495" s="518">
        <v>0</v>
      </c>
      <c r="E495" s="518">
        <v>0</v>
      </c>
      <c r="F495" s="493">
        <f t="shared" si="14"/>
        <v>0</v>
      </c>
      <c r="G495" s="493">
        <f t="shared" si="15"/>
        <v>0</v>
      </c>
    </row>
    <row r="496" outlineLevel="2" spans="1:7">
      <c r="A496" s="516">
        <v>2060899</v>
      </c>
      <c r="B496" s="517" t="s">
        <v>505</v>
      </c>
      <c r="C496" s="518">
        <v>0</v>
      </c>
      <c r="D496" s="518">
        <v>0</v>
      </c>
      <c r="E496" s="518">
        <v>0</v>
      </c>
      <c r="F496" s="493">
        <f t="shared" si="14"/>
        <v>0</v>
      </c>
      <c r="G496" s="493">
        <f t="shared" si="15"/>
        <v>0</v>
      </c>
    </row>
    <row r="497" outlineLevel="1" spans="1:7">
      <c r="A497" s="514">
        <v>20609</v>
      </c>
      <c r="B497" s="515" t="s">
        <v>506</v>
      </c>
      <c r="C497" s="511">
        <f>SUM(C498:C500)</f>
        <v>100</v>
      </c>
      <c r="D497" s="511">
        <f>SUM(D498:D500)</f>
        <v>54</v>
      </c>
      <c r="E497" s="511">
        <f>SUM(E498:E500)</f>
        <v>45</v>
      </c>
      <c r="F497" s="489">
        <f t="shared" si="14"/>
        <v>0.45</v>
      </c>
      <c r="G497" s="489">
        <f t="shared" si="15"/>
        <v>0.833333333333333</v>
      </c>
    </row>
    <row r="498" outlineLevel="2" spans="1:7">
      <c r="A498" s="516">
        <v>2060901</v>
      </c>
      <c r="B498" s="517" t="s">
        <v>507</v>
      </c>
      <c r="C498" s="518">
        <v>0</v>
      </c>
      <c r="D498" s="518">
        <v>0</v>
      </c>
      <c r="E498" s="518">
        <v>0</v>
      </c>
      <c r="F498" s="493">
        <f t="shared" si="14"/>
        <v>0</v>
      </c>
      <c r="G498" s="493">
        <f t="shared" si="15"/>
        <v>0</v>
      </c>
    </row>
    <row r="499" outlineLevel="2" spans="1:7">
      <c r="A499" s="516">
        <v>2060902</v>
      </c>
      <c r="B499" s="517" t="s">
        <v>508</v>
      </c>
      <c r="C499" s="518">
        <v>100</v>
      </c>
      <c r="D499" s="518">
        <v>54</v>
      </c>
      <c r="E499" s="518">
        <v>45</v>
      </c>
      <c r="F499" s="493">
        <f t="shared" si="14"/>
        <v>0.45</v>
      </c>
      <c r="G499" s="493">
        <f t="shared" si="15"/>
        <v>0.833333333333333</v>
      </c>
    </row>
    <row r="500" outlineLevel="2" spans="1:7">
      <c r="A500" s="516">
        <v>2060999</v>
      </c>
      <c r="B500" s="517" t="s">
        <v>509</v>
      </c>
      <c r="C500" s="518">
        <v>0</v>
      </c>
      <c r="D500" s="518">
        <v>0</v>
      </c>
      <c r="E500" s="518">
        <v>0</v>
      </c>
      <c r="F500" s="493">
        <f t="shared" si="14"/>
        <v>0</v>
      </c>
      <c r="G500" s="493">
        <f t="shared" si="15"/>
        <v>0</v>
      </c>
    </row>
    <row r="501" outlineLevel="1" spans="1:7">
      <c r="A501" s="514">
        <v>20699</v>
      </c>
      <c r="B501" s="515" t="s">
        <v>510</v>
      </c>
      <c r="C501" s="511">
        <f>SUM(C502:C505)</f>
        <v>0</v>
      </c>
      <c r="D501" s="511">
        <f>SUM(D502:D505)</f>
        <v>0</v>
      </c>
      <c r="E501" s="511">
        <f>SUM(E502:E505)</f>
        <v>3793</v>
      </c>
      <c r="F501" s="489">
        <f t="shared" si="14"/>
        <v>0</v>
      </c>
      <c r="G501" s="489">
        <f t="shared" si="15"/>
        <v>0</v>
      </c>
    </row>
    <row r="502" outlineLevel="2" spans="1:7">
      <c r="A502" s="516">
        <v>2069901</v>
      </c>
      <c r="B502" s="517" t="s">
        <v>511</v>
      </c>
      <c r="C502" s="518">
        <v>0</v>
      </c>
      <c r="D502" s="518">
        <v>0</v>
      </c>
      <c r="E502" s="518">
        <v>3793</v>
      </c>
      <c r="F502" s="493">
        <f t="shared" si="14"/>
        <v>0</v>
      </c>
      <c r="G502" s="493">
        <f t="shared" si="15"/>
        <v>0</v>
      </c>
    </row>
    <row r="503" outlineLevel="2" spans="1:7">
      <c r="A503" s="516">
        <v>2069902</v>
      </c>
      <c r="B503" s="517" t="s">
        <v>512</v>
      </c>
      <c r="C503" s="518">
        <v>0</v>
      </c>
      <c r="D503" s="518">
        <v>0</v>
      </c>
      <c r="E503" s="518">
        <v>0</v>
      </c>
      <c r="F503" s="493">
        <f t="shared" si="14"/>
        <v>0</v>
      </c>
      <c r="G503" s="493">
        <f t="shared" si="15"/>
        <v>0</v>
      </c>
    </row>
    <row r="504" outlineLevel="2" spans="1:7">
      <c r="A504" s="516">
        <v>2069903</v>
      </c>
      <c r="B504" s="517" t="s">
        <v>513</v>
      </c>
      <c r="C504" s="518">
        <v>0</v>
      </c>
      <c r="D504" s="518">
        <v>0</v>
      </c>
      <c r="E504" s="518">
        <v>0</v>
      </c>
      <c r="F504" s="493">
        <f t="shared" si="14"/>
        <v>0</v>
      </c>
      <c r="G504" s="493">
        <f t="shared" si="15"/>
        <v>0</v>
      </c>
    </row>
    <row r="505" outlineLevel="2" spans="1:7">
      <c r="A505" s="516">
        <v>2069999</v>
      </c>
      <c r="B505" s="517" t="s">
        <v>510</v>
      </c>
      <c r="C505" s="518">
        <v>0</v>
      </c>
      <c r="D505" s="518">
        <v>0</v>
      </c>
      <c r="E505" s="518">
        <v>0</v>
      </c>
      <c r="F505" s="493">
        <f t="shared" si="14"/>
        <v>0</v>
      </c>
      <c r="G505" s="493">
        <f t="shared" si="15"/>
        <v>0</v>
      </c>
    </row>
    <row r="506" s="501" customFormat="1" spans="1:7">
      <c r="A506" s="512">
        <v>207</v>
      </c>
      <c r="B506" s="513" t="s">
        <v>1185</v>
      </c>
      <c r="C506" s="511">
        <f>SUM(C507,C523,C531,C542,C551,C559)</f>
        <v>14731.984507</v>
      </c>
      <c r="D506" s="511">
        <f>SUM(D507,D523,D531,D542,D551,D559)</f>
        <v>15411</v>
      </c>
      <c r="E506" s="511">
        <f>SUM(E507,E523,E531,E542,E551,E559)</f>
        <v>20228.485513</v>
      </c>
      <c r="F506" s="489">
        <f t="shared" si="14"/>
        <v>1.3730998361686</v>
      </c>
      <c r="G506" s="489">
        <f t="shared" si="15"/>
        <v>1.31260044857569</v>
      </c>
    </row>
    <row r="507" outlineLevel="1" spans="1:7">
      <c r="A507" s="514">
        <v>20701</v>
      </c>
      <c r="B507" s="515" t="s">
        <v>515</v>
      </c>
      <c r="C507" s="511">
        <f>SUM(C508:C522)</f>
        <v>5025.629079</v>
      </c>
      <c r="D507" s="511">
        <f>SUM(D508:D522)</f>
        <v>5639</v>
      </c>
      <c r="E507" s="511">
        <f>SUM(E508:E522)</f>
        <v>10160.037003</v>
      </c>
      <c r="F507" s="489">
        <f t="shared" si="14"/>
        <v>2.02164482163129</v>
      </c>
      <c r="G507" s="489">
        <f t="shared" si="15"/>
        <v>1.80174445876929</v>
      </c>
    </row>
    <row r="508" outlineLevel="2" spans="1:7">
      <c r="A508" s="516">
        <v>2070101</v>
      </c>
      <c r="B508" s="517" t="s">
        <v>196</v>
      </c>
      <c r="C508" s="518">
        <v>1087.165651</v>
      </c>
      <c r="D508" s="518">
        <v>927</v>
      </c>
      <c r="E508" s="518">
        <v>1040.177395</v>
      </c>
      <c r="F508" s="493">
        <f t="shared" si="14"/>
        <v>0.956779120130608</v>
      </c>
      <c r="G508" s="493">
        <f t="shared" si="15"/>
        <v>1.1220899622438</v>
      </c>
    </row>
    <row r="509" outlineLevel="2" spans="1:7">
      <c r="A509" s="516">
        <v>2070102</v>
      </c>
      <c r="B509" s="517" t="s">
        <v>197</v>
      </c>
      <c r="C509" s="518">
        <v>1321</v>
      </c>
      <c r="D509" s="518">
        <v>1333</v>
      </c>
      <c r="E509" s="518">
        <v>2475</v>
      </c>
      <c r="F509" s="493">
        <f t="shared" si="14"/>
        <v>1.87358062074186</v>
      </c>
      <c r="G509" s="493">
        <f t="shared" si="15"/>
        <v>1.85671417854464</v>
      </c>
    </row>
    <row r="510" outlineLevel="2" spans="1:7">
      <c r="A510" s="516">
        <v>2070103</v>
      </c>
      <c r="B510" s="517" t="s">
        <v>198</v>
      </c>
      <c r="C510" s="518">
        <v>0</v>
      </c>
      <c r="D510" s="518">
        <v>0</v>
      </c>
      <c r="E510" s="518">
        <v>0</v>
      </c>
      <c r="F510" s="493">
        <f t="shared" si="14"/>
        <v>0</v>
      </c>
      <c r="G510" s="493">
        <f t="shared" si="15"/>
        <v>0</v>
      </c>
    </row>
    <row r="511" outlineLevel="2" spans="1:7">
      <c r="A511" s="516">
        <v>2070104</v>
      </c>
      <c r="B511" s="517" t="s">
        <v>516</v>
      </c>
      <c r="C511" s="518">
        <v>568.939456</v>
      </c>
      <c r="D511" s="518">
        <v>742</v>
      </c>
      <c r="E511" s="518">
        <v>691.902415</v>
      </c>
      <c r="F511" s="493">
        <f t="shared" si="14"/>
        <v>1.21612661541266</v>
      </c>
      <c r="G511" s="493">
        <f t="shared" si="15"/>
        <v>0.932483039083558</v>
      </c>
    </row>
    <row r="512" outlineLevel="2" spans="1:7">
      <c r="A512" s="516">
        <v>2070105</v>
      </c>
      <c r="B512" s="517" t="s">
        <v>517</v>
      </c>
      <c r="C512" s="518">
        <v>100</v>
      </c>
      <c r="D512" s="518">
        <v>130</v>
      </c>
      <c r="E512" s="518">
        <v>160</v>
      </c>
      <c r="F512" s="493">
        <f t="shared" si="14"/>
        <v>1.6</v>
      </c>
      <c r="G512" s="493">
        <f t="shared" si="15"/>
        <v>1.23076923076923</v>
      </c>
    </row>
    <row r="513" outlineLevel="2" spans="1:7">
      <c r="A513" s="516">
        <v>2070106</v>
      </c>
      <c r="B513" s="517" t="s">
        <v>518</v>
      </c>
      <c r="C513" s="518">
        <v>0</v>
      </c>
      <c r="D513" s="518">
        <v>0</v>
      </c>
      <c r="E513" s="518">
        <v>0</v>
      </c>
      <c r="F513" s="493">
        <f t="shared" si="14"/>
        <v>0</v>
      </c>
      <c r="G513" s="493">
        <f t="shared" si="15"/>
        <v>0</v>
      </c>
    </row>
    <row r="514" outlineLevel="2" spans="1:7">
      <c r="A514" s="516">
        <v>2070107</v>
      </c>
      <c r="B514" s="517" t="s">
        <v>519</v>
      </c>
      <c r="C514" s="518">
        <v>580.134182</v>
      </c>
      <c r="D514" s="518">
        <v>580</v>
      </c>
      <c r="E514" s="518">
        <v>0</v>
      </c>
      <c r="F514" s="493">
        <f t="shared" si="14"/>
        <v>0</v>
      </c>
      <c r="G514" s="493">
        <f t="shared" si="15"/>
        <v>0</v>
      </c>
    </row>
    <row r="515" outlineLevel="2" spans="1:7">
      <c r="A515" s="516">
        <v>2070108</v>
      </c>
      <c r="B515" s="517" t="s">
        <v>520</v>
      </c>
      <c r="C515" s="518">
        <v>0</v>
      </c>
      <c r="D515" s="518">
        <v>0</v>
      </c>
      <c r="E515" s="518">
        <v>0</v>
      </c>
      <c r="F515" s="493">
        <f t="shared" si="14"/>
        <v>0</v>
      </c>
      <c r="G515" s="493">
        <f t="shared" si="15"/>
        <v>0</v>
      </c>
    </row>
    <row r="516" outlineLevel="2" spans="1:7">
      <c r="A516" s="516">
        <v>2070109</v>
      </c>
      <c r="B516" s="517" t="s">
        <v>521</v>
      </c>
      <c r="C516" s="518">
        <v>1140.712421</v>
      </c>
      <c r="D516" s="518">
        <v>1039</v>
      </c>
      <c r="E516" s="518">
        <v>1695.736284</v>
      </c>
      <c r="F516" s="493">
        <f t="shared" si="14"/>
        <v>1.48655897207943</v>
      </c>
      <c r="G516" s="493">
        <f t="shared" si="15"/>
        <v>1.63208497016362</v>
      </c>
    </row>
    <row r="517" outlineLevel="2" spans="1:7">
      <c r="A517" s="516">
        <v>2070110</v>
      </c>
      <c r="B517" s="517" t="s">
        <v>522</v>
      </c>
      <c r="C517" s="518">
        <v>0</v>
      </c>
      <c r="D517" s="518">
        <v>0</v>
      </c>
      <c r="E517" s="518">
        <v>0</v>
      </c>
      <c r="F517" s="493">
        <f t="shared" si="14"/>
        <v>0</v>
      </c>
      <c r="G517" s="493">
        <f t="shared" si="15"/>
        <v>0</v>
      </c>
    </row>
    <row r="518" outlineLevel="2" spans="1:7">
      <c r="A518" s="516">
        <v>2070111</v>
      </c>
      <c r="B518" s="517" t="s">
        <v>523</v>
      </c>
      <c r="C518" s="518">
        <v>77.677369</v>
      </c>
      <c r="D518" s="518">
        <v>341</v>
      </c>
      <c r="E518" s="518">
        <v>65.211322</v>
      </c>
      <c r="F518" s="493">
        <f t="shared" si="14"/>
        <v>0.839515071629164</v>
      </c>
      <c r="G518" s="493">
        <f t="shared" si="15"/>
        <v>0.191235548387097</v>
      </c>
    </row>
    <row r="519" outlineLevel="2" spans="1:7">
      <c r="A519" s="516">
        <v>2070112</v>
      </c>
      <c r="B519" s="517" t="s">
        <v>524</v>
      </c>
      <c r="C519" s="518">
        <v>0</v>
      </c>
      <c r="D519" s="518">
        <v>0</v>
      </c>
      <c r="E519" s="518">
        <v>312.729587</v>
      </c>
      <c r="F519" s="493">
        <f t="shared" si="14"/>
        <v>0</v>
      </c>
      <c r="G519" s="493">
        <f t="shared" si="15"/>
        <v>0</v>
      </c>
    </row>
    <row r="520" outlineLevel="2" spans="1:7">
      <c r="A520" s="516">
        <v>2070113</v>
      </c>
      <c r="B520" s="517" t="s">
        <v>525</v>
      </c>
      <c r="C520" s="518">
        <v>0</v>
      </c>
      <c r="D520" s="518">
        <v>0</v>
      </c>
      <c r="E520" s="518">
        <v>0</v>
      </c>
      <c r="F520" s="493">
        <f t="shared" ref="F520:F583" si="16">IF(C520&gt;0,E520/C520,0)</f>
        <v>0</v>
      </c>
      <c r="G520" s="493">
        <f t="shared" ref="G520:G583" si="17">IF(D520&gt;0,E520/D520,0)</f>
        <v>0</v>
      </c>
    </row>
    <row r="521" outlineLevel="2" spans="1:7">
      <c r="A521" s="516">
        <v>2070114</v>
      </c>
      <c r="B521" s="517" t="s">
        <v>526</v>
      </c>
      <c r="C521" s="518">
        <v>0</v>
      </c>
      <c r="D521" s="518">
        <v>0</v>
      </c>
      <c r="E521" s="518">
        <v>150</v>
      </c>
      <c r="F521" s="493">
        <f t="shared" si="16"/>
        <v>0</v>
      </c>
      <c r="G521" s="493">
        <f t="shared" si="17"/>
        <v>0</v>
      </c>
    </row>
    <row r="522" outlineLevel="2" spans="1:7">
      <c r="A522" s="516">
        <v>2070199</v>
      </c>
      <c r="B522" s="517" t="s">
        <v>527</v>
      </c>
      <c r="C522" s="518">
        <v>150</v>
      </c>
      <c r="D522" s="518">
        <v>547</v>
      </c>
      <c r="E522" s="518">
        <v>3569.28</v>
      </c>
      <c r="F522" s="493">
        <f t="shared" si="16"/>
        <v>23.7952</v>
      </c>
      <c r="G522" s="493">
        <f t="shared" si="17"/>
        <v>6.52519195612432</v>
      </c>
    </row>
    <row r="523" outlineLevel="1" spans="1:7">
      <c r="A523" s="514">
        <v>20702</v>
      </c>
      <c r="B523" s="515" t="s">
        <v>528</v>
      </c>
      <c r="C523" s="511">
        <f>SUM(C524:C530)</f>
        <v>2416.196665</v>
      </c>
      <c r="D523" s="511">
        <f>SUM(D524:D530)</f>
        <v>1872</v>
      </c>
      <c r="E523" s="511">
        <f>SUM(E524:E530)</f>
        <v>3110.275661</v>
      </c>
      <c r="F523" s="489">
        <f t="shared" si="16"/>
        <v>1.28726096929697</v>
      </c>
      <c r="G523" s="489">
        <f t="shared" si="17"/>
        <v>1.66147204113248</v>
      </c>
    </row>
    <row r="524" outlineLevel="2" spans="1:7">
      <c r="A524" s="516">
        <v>2070201</v>
      </c>
      <c r="B524" s="517" t="s">
        <v>196</v>
      </c>
      <c r="C524" s="518">
        <v>0</v>
      </c>
      <c r="D524" s="518">
        <v>0</v>
      </c>
      <c r="E524" s="518">
        <v>0</v>
      </c>
      <c r="F524" s="493">
        <f t="shared" si="16"/>
        <v>0</v>
      </c>
      <c r="G524" s="493">
        <f t="shared" si="17"/>
        <v>0</v>
      </c>
    </row>
    <row r="525" outlineLevel="2" spans="1:7">
      <c r="A525" s="516">
        <v>2070202</v>
      </c>
      <c r="B525" s="517" t="s">
        <v>197</v>
      </c>
      <c r="C525" s="518">
        <v>0</v>
      </c>
      <c r="D525" s="518">
        <v>0</v>
      </c>
      <c r="E525" s="518">
        <v>0</v>
      </c>
      <c r="F525" s="493">
        <f t="shared" si="16"/>
        <v>0</v>
      </c>
      <c r="G525" s="493">
        <f t="shared" si="17"/>
        <v>0</v>
      </c>
    </row>
    <row r="526" outlineLevel="2" spans="1:7">
      <c r="A526" s="516">
        <v>2070203</v>
      </c>
      <c r="B526" s="517" t="s">
        <v>198</v>
      </c>
      <c r="C526" s="518">
        <v>0</v>
      </c>
      <c r="D526" s="518">
        <v>0</v>
      </c>
      <c r="E526" s="518">
        <v>0</v>
      </c>
      <c r="F526" s="493">
        <f t="shared" si="16"/>
        <v>0</v>
      </c>
      <c r="G526" s="493">
        <f t="shared" si="17"/>
        <v>0</v>
      </c>
    </row>
    <row r="527" outlineLevel="2" spans="1:7">
      <c r="A527" s="516">
        <v>2070204</v>
      </c>
      <c r="B527" s="517" t="s">
        <v>529</v>
      </c>
      <c r="C527" s="518">
        <v>305</v>
      </c>
      <c r="D527" s="518">
        <v>29</v>
      </c>
      <c r="E527" s="518">
        <v>0</v>
      </c>
      <c r="F527" s="493">
        <f t="shared" si="16"/>
        <v>0</v>
      </c>
      <c r="G527" s="493">
        <f t="shared" si="17"/>
        <v>0</v>
      </c>
    </row>
    <row r="528" outlineLevel="2" spans="1:7">
      <c r="A528" s="516">
        <v>2070205</v>
      </c>
      <c r="B528" s="517" t="s">
        <v>530</v>
      </c>
      <c r="C528" s="518">
        <v>2111.196665</v>
      </c>
      <c r="D528" s="518">
        <v>1843</v>
      </c>
      <c r="E528" s="518">
        <v>3110.275661</v>
      </c>
      <c r="F528" s="493">
        <f t="shared" si="16"/>
        <v>1.47322876762881</v>
      </c>
      <c r="G528" s="493">
        <f t="shared" si="17"/>
        <v>1.68761565979381</v>
      </c>
    </row>
    <row r="529" outlineLevel="2" spans="1:7">
      <c r="A529" s="516">
        <v>2070206</v>
      </c>
      <c r="B529" s="517" t="s">
        <v>531</v>
      </c>
      <c r="C529" s="518">
        <v>0</v>
      </c>
      <c r="D529" s="518">
        <v>0</v>
      </c>
      <c r="E529" s="518">
        <v>0</v>
      </c>
      <c r="F529" s="493">
        <f t="shared" si="16"/>
        <v>0</v>
      </c>
      <c r="G529" s="493">
        <f t="shared" si="17"/>
        <v>0</v>
      </c>
    </row>
    <row r="530" outlineLevel="2" spans="1:7">
      <c r="A530" s="516">
        <v>2070299</v>
      </c>
      <c r="B530" s="517" t="s">
        <v>532</v>
      </c>
      <c r="C530" s="518">
        <v>0</v>
      </c>
      <c r="D530" s="518">
        <v>0</v>
      </c>
      <c r="E530" s="518">
        <v>0</v>
      </c>
      <c r="F530" s="493">
        <f t="shared" si="16"/>
        <v>0</v>
      </c>
      <c r="G530" s="493">
        <f t="shared" si="17"/>
        <v>0</v>
      </c>
    </row>
    <row r="531" outlineLevel="1" spans="1:7">
      <c r="A531" s="514">
        <v>20703</v>
      </c>
      <c r="B531" s="515" t="s">
        <v>533</v>
      </c>
      <c r="C531" s="511">
        <f>SUM(C532:C541)</f>
        <v>510.723076</v>
      </c>
      <c r="D531" s="511">
        <f>SUM(D532:D541)</f>
        <v>511</v>
      </c>
      <c r="E531" s="511">
        <f>SUM(E532:E541)</f>
        <v>697.945964</v>
      </c>
      <c r="F531" s="489">
        <f t="shared" si="16"/>
        <v>1.36658396065895</v>
      </c>
      <c r="G531" s="489">
        <f t="shared" si="17"/>
        <v>1.36584337377691</v>
      </c>
    </row>
    <row r="532" outlineLevel="2" spans="1:7">
      <c r="A532" s="516">
        <v>2070301</v>
      </c>
      <c r="B532" s="517" t="s">
        <v>196</v>
      </c>
      <c r="C532" s="518">
        <v>0</v>
      </c>
      <c r="D532" s="518">
        <v>0</v>
      </c>
      <c r="E532" s="518">
        <v>0</v>
      </c>
      <c r="F532" s="493">
        <f t="shared" si="16"/>
        <v>0</v>
      </c>
      <c r="G532" s="493">
        <f t="shared" si="17"/>
        <v>0</v>
      </c>
    </row>
    <row r="533" outlineLevel="2" spans="1:7">
      <c r="A533" s="516">
        <v>2070302</v>
      </c>
      <c r="B533" s="517" t="s">
        <v>197</v>
      </c>
      <c r="C533" s="518">
        <v>0</v>
      </c>
      <c r="D533" s="518">
        <v>0</v>
      </c>
      <c r="E533" s="518">
        <v>0</v>
      </c>
      <c r="F533" s="493">
        <f t="shared" si="16"/>
        <v>0</v>
      </c>
      <c r="G533" s="493">
        <f t="shared" si="17"/>
        <v>0</v>
      </c>
    </row>
    <row r="534" outlineLevel="2" spans="1:7">
      <c r="A534" s="516">
        <v>2070303</v>
      </c>
      <c r="B534" s="517" t="s">
        <v>198</v>
      </c>
      <c r="C534" s="518">
        <v>0</v>
      </c>
      <c r="D534" s="518">
        <v>0</v>
      </c>
      <c r="E534" s="518">
        <v>0</v>
      </c>
      <c r="F534" s="493">
        <f t="shared" si="16"/>
        <v>0</v>
      </c>
      <c r="G534" s="493">
        <f t="shared" si="17"/>
        <v>0</v>
      </c>
    </row>
    <row r="535" outlineLevel="2" spans="1:7">
      <c r="A535" s="516">
        <v>2070304</v>
      </c>
      <c r="B535" s="517" t="s">
        <v>534</v>
      </c>
      <c r="C535" s="518">
        <v>0</v>
      </c>
      <c r="D535" s="518">
        <v>0</v>
      </c>
      <c r="E535" s="518">
        <v>0</v>
      </c>
      <c r="F535" s="493">
        <f t="shared" si="16"/>
        <v>0</v>
      </c>
      <c r="G535" s="493">
        <f t="shared" si="17"/>
        <v>0</v>
      </c>
    </row>
    <row r="536" outlineLevel="2" spans="1:7">
      <c r="A536" s="516">
        <v>2070305</v>
      </c>
      <c r="B536" s="517" t="s">
        <v>535</v>
      </c>
      <c r="C536" s="518">
        <v>0</v>
      </c>
      <c r="D536" s="518">
        <v>0</v>
      </c>
      <c r="E536" s="518">
        <v>0</v>
      </c>
      <c r="F536" s="493">
        <f t="shared" si="16"/>
        <v>0</v>
      </c>
      <c r="G536" s="493">
        <f t="shared" si="17"/>
        <v>0</v>
      </c>
    </row>
    <row r="537" outlineLevel="2" spans="1:7">
      <c r="A537" s="516">
        <v>2070306</v>
      </c>
      <c r="B537" s="517" t="s">
        <v>536</v>
      </c>
      <c r="C537" s="518">
        <v>0</v>
      </c>
      <c r="D537" s="518">
        <v>0</v>
      </c>
      <c r="E537" s="518">
        <v>0</v>
      </c>
      <c r="F537" s="493">
        <f t="shared" si="16"/>
        <v>0</v>
      </c>
      <c r="G537" s="493">
        <f t="shared" si="17"/>
        <v>0</v>
      </c>
    </row>
    <row r="538" outlineLevel="2" spans="1:7">
      <c r="A538" s="516">
        <v>2070307</v>
      </c>
      <c r="B538" s="517" t="s">
        <v>537</v>
      </c>
      <c r="C538" s="518">
        <v>297.615228</v>
      </c>
      <c r="D538" s="518">
        <v>282</v>
      </c>
      <c r="E538" s="518">
        <v>376.843059</v>
      </c>
      <c r="F538" s="493">
        <f t="shared" si="16"/>
        <v>1.26620892866409</v>
      </c>
      <c r="G538" s="493">
        <f t="shared" si="17"/>
        <v>1.33632290425532</v>
      </c>
    </row>
    <row r="539" outlineLevel="2" spans="1:7">
      <c r="A539" s="516">
        <v>2070308</v>
      </c>
      <c r="B539" s="517" t="s">
        <v>538</v>
      </c>
      <c r="C539" s="518">
        <v>213.107848</v>
      </c>
      <c r="D539" s="518">
        <v>229</v>
      </c>
      <c r="E539" s="518">
        <v>321.102905</v>
      </c>
      <c r="F539" s="493">
        <f t="shared" si="16"/>
        <v>1.50676245860265</v>
      </c>
      <c r="G539" s="493">
        <f t="shared" si="17"/>
        <v>1.40219609170306</v>
      </c>
    </row>
    <row r="540" outlineLevel="2" spans="1:7">
      <c r="A540" s="516">
        <v>2070309</v>
      </c>
      <c r="B540" s="517" t="s">
        <v>539</v>
      </c>
      <c r="C540" s="518">
        <v>0</v>
      </c>
      <c r="D540" s="518">
        <v>0</v>
      </c>
      <c r="E540" s="518">
        <v>0</v>
      </c>
      <c r="F540" s="493">
        <f t="shared" si="16"/>
        <v>0</v>
      </c>
      <c r="G540" s="493">
        <f t="shared" si="17"/>
        <v>0</v>
      </c>
    </row>
    <row r="541" outlineLevel="2" spans="1:7">
      <c r="A541" s="516">
        <v>2070399</v>
      </c>
      <c r="B541" s="517" t="s">
        <v>540</v>
      </c>
      <c r="C541" s="518">
        <v>0</v>
      </c>
      <c r="D541" s="518">
        <v>0</v>
      </c>
      <c r="E541" s="518">
        <v>0</v>
      </c>
      <c r="F541" s="493">
        <f t="shared" si="16"/>
        <v>0</v>
      </c>
      <c r="G541" s="493">
        <f t="shared" si="17"/>
        <v>0</v>
      </c>
    </row>
    <row r="542" outlineLevel="1" spans="1:7">
      <c r="A542" s="514">
        <v>20706</v>
      </c>
      <c r="B542" s="515" t="s">
        <v>541</v>
      </c>
      <c r="C542" s="511">
        <f>SUM(C543:C550)</f>
        <v>5433.165687</v>
      </c>
      <c r="D542" s="511">
        <f>SUM(D543:D550)</f>
        <v>5103</v>
      </c>
      <c r="E542" s="511">
        <f>SUM(E543:E550)</f>
        <v>6084.226885</v>
      </c>
      <c r="F542" s="489">
        <f t="shared" si="16"/>
        <v>1.11983091175699</v>
      </c>
      <c r="G542" s="489">
        <f t="shared" si="17"/>
        <v>1.19228432000784</v>
      </c>
    </row>
    <row r="543" outlineLevel="2" spans="1:7">
      <c r="A543" s="516">
        <v>2070601</v>
      </c>
      <c r="B543" s="517" t="s">
        <v>196</v>
      </c>
      <c r="C543" s="518">
        <v>0</v>
      </c>
      <c r="D543" s="518">
        <v>0</v>
      </c>
      <c r="E543" s="518">
        <v>0</v>
      </c>
      <c r="F543" s="493">
        <f t="shared" si="16"/>
        <v>0</v>
      </c>
      <c r="G543" s="493">
        <f t="shared" si="17"/>
        <v>0</v>
      </c>
    </row>
    <row r="544" outlineLevel="2" spans="1:7">
      <c r="A544" s="516">
        <v>2070602</v>
      </c>
      <c r="B544" s="517" t="s">
        <v>197</v>
      </c>
      <c r="C544" s="518">
        <v>0</v>
      </c>
      <c r="D544" s="518">
        <v>0</v>
      </c>
      <c r="E544" s="518">
        <v>0</v>
      </c>
      <c r="F544" s="493">
        <f t="shared" si="16"/>
        <v>0</v>
      </c>
      <c r="G544" s="493">
        <f t="shared" si="17"/>
        <v>0</v>
      </c>
    </row>
    <row r="545" outlineLevel="2" spans="1:7">
      <c r="A545" s="516">
        <v>2070603</v>
      </c>
      <c r="B545" s="517" t="s">
        <v>198</v>
      </c>
      <c r="C545" s="518">
        <v>0</v>
      </c>
      <c r="D545" s="518">
        <v>0</v>
      </c>
      <c r="E545" s="518">
        <v>0</v>
      </c>
      <c r="F545" s="493">
        <f t="shared" si="16"/>
        <v>0</v>
      </c>
      <c r="G545" s="493">
        <f t="shared" si="17"/>
        <v>0</v>
      </c>
    </row>
    <row r="546" outlineLevel="2" spans="1:7">
      <c r="A546" s="516">
        <v>2070604</v>
      </c>
      <c r="B546" s="517" t="s">
        <v>542</v>
      </c>
      <c r="C546" s="518">
        <v>5433.165687</v>
      </c>
      <c r="D546" s="518">
        <v>5103</v>
      </c>
      <c r="E546" s="518">
        <v>6084.226885</v>
      </c>
      <c r="F546" s="493">
        <f t="shared" si="16"/>
        <v>1.11983091175699</v>
      </c>
      <c r="G546" s="493">
        <f t="shared" si="17"/>
        <v>1.19228432000784</v>
      </c>
    </row>
    <row r="547" outlineLevel="2" spans="1:7">
      <c r="A547" s="516">
        <v>2070605</v>
      </c>
      <c r="B547" s="517" t="s">
        <v>543</v>
      </c>
      <c r="C547" s="518">
        <v>0</v>
      </c>
      <c r="D547" s="518">
        <v>0</v>
      </c>
      <c r="E547" s="518">
        <v>0</v>
      </c>
      <c r="F547" s="493">
        <f t="shared" si="16"/>
        <v>0</v>
      </c>
      <c r="G547" s="493">
        <f t="shared" si="17"/>
        <v>0</v>
      </c>
    </row>
    <row r="548" outlineLevel="2" spans="1:7">
      <c r="A548" s="516">
        <v>2070606</v>
      </c>
      <c r="B548" s="517" t="s">
        <v>544</v>
      </c>
      <c r="C548" s="518">
        <v>0</v>
      </c>
      <c r="D548" s="518">
        <v>0</v>
      </c>
      <c r="E548" s="518">
        <v>0</v>
      </c>
      <c r="F548" s="493">
        <f t="shared" si="16"/>
        <v>0</v>
      </c>
      <c r="G548" s="493">
        <f t="shared" si="17"/>
        <v>0</v>
      </c>
    </row>
    <row r="549" outlineLevel="2" spans="1:7">
      <c r="A549" s="516">
        <v>2070607</v>
      </c>
      <c r="B549" s="517" t="s">
        <v>545</v>
      </c>
      <c r="C549" s="518">
        <v>0</v>
      </c>
      <c r="D549" s="518">
        <v>0</v>
      </c>
      <c r="E549" s="518">
        <v>0</v>
      </c>
      <c r="F549" s="493">
        <f t="shared" si="16"/>
        <v>0</v>
      </c>
      <c r="G549" s="493">
        <f t="shared" si="17"/>
        <v>0</v>
      </c>
    </row>
    <row r="550" outlineLevel="2" spans="1:7">
      <c r="A550" s="516">
        <v>2070699</v>
      </c>
      <c r="B550" s="517" t="s">
        <v>546</v>
      </c>
      <c r="C550" s="518">
        <v>0</v>
      </c>
      <c r="D550" s="518">
        <v>0</v>
      </c>
      <c r="E550" s="518">
        <v>0</v>
      </c>
      <c r="F550" s="493">
        <f t="shared" si="16"/>
        <v>0</v>
      </c>
      <c r="G550" s="493">
        <f t="shared" si="17"/>
        <v>0</v>
      </c>
    </row>
    <row r="551" outlineLevel="1" spans="1:7">
      <c r="A551" s="514">
        <v>20708</v>
      </c>
      <c r="B551" s="515" t="s">
        <v>547</v>
      </c>
      <c r="C551" s="511">
        <f>SUM(C552:C558)</f>
        <v>63</v>
      </c>
      <c r="D551" s="511">
        <f>SUM(D552:D558)</f>
        <v>63</v>
      </c>
      <c r="E551" s="511">
        <f>SUM(E552:E558)</f>
        <v>0</v>
      </c>
      <c r="F551" s="489">
        <f t="shared" si="16"/>
        <v>0</v>
      </c>
      <c r="G551" s="489">
        <f t="shared" si="17"/>
        <v>0</v>
      </c>
    </row>
    <row r="552" outlineLevel="2" spans="1:7">
      <c r="A552" s="516">
        <v>2070801</v>
      </c>
      <c r="B552" s="517" t="s">
        <v>196</v>
      </c>
      <c r="C552" s="518">
        <v>0</v>
      </c>
      <c r="D552" s="518">
        <v>0</v>
      </c>
      <c r="E552" s="518">
        <v>0</v>
      </c>
      <c r="F552" s="493">
        <f t="shared" si="16"/>
        <v>0</v>
      </c>
      <c r="G552" s="493">
        <f t="shared" si="17"/>
        <v>0</v>
      </c>
    </row>
    <row r="553" outlineLevel="2" spans="1:7">
      <c r="A553" s="516">
        <v>2070802</v>
      </c>
      <c r="B553" s="517" t="s">
        <v>197</v>
      </c>
      <c r="C553" s="518">
        <v>0</v>
      </c>
      <c r="D553" s="518">
        <v>0</v>
      </c>
      <c r="E553" s="518">
        <v>0</v>
      </c>
      <c r="F553" s="493">
        <f t="shared" si="16"/>
        <v>0</v>
      </c>
      <c r="G553" s="493">
        <f t="shared" si="17"/>
        <v>0</v>
      </c>
    </row>
    <row r="554" outlineLevel="2" spans="1:7">
      <c r="A554" s="516">
        <v>2070803</v>
      </c>
      <c r="B554" s="517" t="s">
        <v>198</v>
      </c>
      <c r="C554" s="518">
        <v>0</v>
      </c>
      <c r="D554" s="518">
        <v>0</v>
      </c>
      <c r="E554" s="518">
        <v>0</v>
      </c>
      <c r="F554" s="493">
        <f t="shared" si="16"/>
        <v>0</v>
      </c>
      <c r="G554" s="493">
        <f t="shared" si="17"/>
        <v>0</v>
      </c>
    </row>
    <row r="555" outlineLevel="2" spans="1:7">
      <c r="A555" s="516">
        <v>2070806</v>
      </c>
      <c r="B555" s="517" t="s">
        <v>548</v>
      </c>
      <c r="C555" s="518">
        <v>0</v>
      </c>
      <c r="D555" s="518">
        <v>0</v>
      </c>
      <c r="E555" s="518">
        <v>0</v>
      </c>
      <c r="F555" s="493">
        <f t="shared" si="16"/>
        <v>0</v>
      </c>
      <c r="G555" s="493">
        <f t="shared" si="17"/>
        <v>0</v>
      </c>
    </row>
    <row r="556" outlineLevel="2" spans="1:7">
      <c r="A556" s="516">
        <v>2070807</v>
      </c>
      <c r="B556" s="517" t="s">
        <v>549</v>
      </c>
      <c r="C556" s="518">
        <v>0</v>
      </c>
      <c r="D556" s="518">
        <v>0</v>
      </c>
      <c r="E556" s="518">
        <v>0</v>
      </c>
      <c r="F556" s="493">
        <f t="shared" si="16"/>
        <v>0</v>
      </c>
      <c r="G556" s="493">
        <f t="shared" si="17"/>
        <v>0</v>
      </c>
    </row>
    <row r="557" outlineLevel="2" spans="1:7">
      <c r="A557" s="516">
        <v>2070808</v>
      </c>
      <c r="B557" s="517" t="s">
        <v>550</v>
      </c>
      <c r="C557" s="518">
        <v>63</v>
      </c>
      <c r="D557" s="518">
        <v>63</v>
      </c>
      <c r="E557" s="518">
        <v>0</v>
      </c>
      <c r="F557" s="493">
        <f t="shared" si="16"/>
        <v>0</v>
      </c>
      <c r="G557" s="493">
        <f t="shared" si="17"/>
        <v>0</v>
      </c>
    </row>
    <row r="558" outlineLevel="2" spans="1:7">
      <c r="A558" s="516">
        <v>2070899</v>
      </c>
      <c r="B558" s="517" t="s">
        <v>551</v>
      </c>
      <c r="C558" s="518">
        <v>0</v>
      </c>
      <c r="D558" s="518">
        <v>0</v>
      </c>
      <c r="E558" s="518">
        <v>0</v>
      </c>
      <c r="F558" s="493">
        <f t="shared" si="16"/>
        <v>0</v>
      </c>
      <c r="G558" s="493">
        <f t="shared" si="17"/>
        <v>0</v>
      </c>
    </row>
    <row r="559" outlineLevel="1" spans="1:7">
      <c r="A559" s="514">
        <v>20799</v>
      </c>
      <c r="B559" s="515" t="s">
        <v>552</v>
      </c>
      <c r="C559" s="511">
        <f>SUM(C560:C562)</f>
        <v>1283.27</v>
      </c>
      <c r="D559" s="511">
        <f>SUM(D560:D562)</f>
        <v>2223</v>
      </c>
      <c r="E559" s="511">
        <f>SUM(E560:E562)</f>
        <v>176</v>
      </c>
      <c r="F559" s="489">
        <f t="shared" si="16"/>
        <v>0.137149625565937</v>
      </c>
      <c r="G559" s="489">
        <f t="shared" si="17"/>
        <v>0.0791722896986055</v>
      </c>
    </row>
    <row r="560" outlineLevel="2" spans="1:7">
      <c r="A560" s="516">
        <v>2079902</v>
      </c>
      <c r="B560" s="517" t="s">
        <v>553</v>
      </c>
      <c r="C560" s="518">
        <v>1283.27</v>
      </c>
      <c r="D560" s="518">
        <v>1307</v>
      </c>
      <c r="E560" s="518">
        <v>176</v>
      </c>
      <c r="F560" s="493">
        <f t="shared" si="16"/>
        <v>0.137149625565937</v>
      </c>
      <c r="G560" s="493">
        <f t="shared" si="17"/>
        <v>0.134659525631217</v>
      </c>
    </row>
    <row r="561" outlineLevel="2" spans="1:7">
      <c r="A561" s="516">
        <v>2079903</v>
      </c>
      <c r="B561" s="517" t="s">
        <v>554</v>
      </c>
      <c r="C561" s="518">
        <v>0</v>
      </c>
      <c r="D561" s="518">
        <v>0</v>
      </c>
      <c r="E561" s="518">
        <v>0</v>
      </c>
      <c r="F561" s="493">
        <f t="shared" si="16"/>
        <v>0</v>
      </c>
      <c r="G561" s="493">
        <f t="shared" si="17"/>
        <v>0</v>
      </c>
    </row>
    <row r="562" outlineLevel="2" spans="1:7">
      <c r="A562" s="516">
        <v>2079999</v>
      </c>
      <c r="B562" s="517" t="s">
        <v>552</v>
      </c>
      <c r="C562" s="518">
        <v>0</v>
      </c>
      <c r="D562" s="518">
        <v>916</v>
      </c>
      <c r="E562" s="518">
        <v>0</v>
      </c>
      <c r="F562" s="493">
        <f t="shared" si="16"/>
        <v>0</v>
      </c>
      <c r="G562" s="493">
        <f t="shared" si="17"/>
        <v>0</v>
      </c>
    </row>
    <row r="563" s="501" customFormat="1" spans="1:7">
      <c r="A563" s="512">
        <v>208</v>
      </c>
      <c r="B563" s="513" t="s">
        <v>1186</v>
      </c>
      <c r="C563" s="511">
        <f>SUM(C564,C583,C591,C593,C602,C606,C616,C625,C632,C640,C649,C655,C658,C661,C664,C667,C670,C674,C678,C687,C690)</f>
        <v>66459.092209</v>
      </c>
      <c r="D563" s="511">
        <f>SUM(D564,D583,D591,D593,D602,D606,D616,D625,D632,D640,D649,D655,D658,D661,D664,D667,D670,D674,D678,D687,D690)</f>
        <v>74354</v>
      </c>
      <c r="E563" s="511">
        <f>SUM(E564,E583,E591,E593,E602,E606,E616,E625,E632,E640,E649,E655,E658,E661,E664,E667,E670,E674,E678,E687,E690)</f>
        <v>67827.94437</v>
      </c>
      <c r="F563" s="489">
        <f t="shared" si="16"/>
        <v>1.02059691331165</v>
      </c>
      <c r="G563" s="489">
        <f t="shared" si="17"/>
        <v>0.912229932081663</v>
      </c>
    </row>
    <row r="564" outlineLevel="1" spans="1:7">
      <c r="A564" s="514">
        <v>20801</v>
      </c>
      <c r="B564" s="515" t="s">
        <v>556</v>
      </c>
      <c r="C564" s="511">
        <f>SUM(C565:C582)</f>
        <v>5074.629022</v>
      </c>
      <c r="D564" s="511">
        <f>SUM(D565:D582)</f>
        <v>4884</v>
      </c>
      <c r="E564" s="511">
        <f>SUM(E565:E582)</f>
        <v>6016.994378</v>
      </c>
      <c r="F564" s="489">
        <f t="shared" si="16"/>
        <v>1.18570132947937</v>
      </c>
      <c r="G564" s="489">
        <f t="shared" si="17"/>
        <v>1.23198083087633</v>
      </c>
    </row>
    <row r="565" outlineLevel="2" spans="1:7">
      <c r="A565" s="516">
        <v>2080101</v>
      </c>
      <c r="B565" s="517" t="s">
        <v>196</v>
      </c>
      <c r="C565" s="518">
        <v>2446.512177</v>
      </c>
      <c r="D565" s="518">
        <v>2279</v>
      </c>
      <c r="E565" s="518">
        <v>1888.128981</v>
      </c>
      <c r="F565" s="493">
        <f t="shared" si="16"/>
        <v>0.771763573772721</v>
      </c>
      <c r="G565" s="493">
        <f t="shared" si="17"/>
        <v>0.828490118911803</v>
      </c>
    </row>
    <row r="566" outlineLevel="2" spans="1:7">
      <c r="A566" s="516">
        <v>2080102</v>
      </c>
      <c r="B566" s="517" t="s">
        <v>197</v>
      </c>
      <c r="C566" s="518">
        <v>366</v>
      </c>
      <c r="D566" s="518">
        <v>366</v>
      </c>
      <c r="E566" s="518">
        <v>341</v>
      </c>
      <c r="F566" s="493">
        <f t="shared" si="16"/>
        <v>0.931693989071038</v>
      </c>
      <c r="G566" s="493">
        <f t="shared" si="17"/>
        <v>0.931693989071038</v>
      </c>
    </row>
    <row r="567" outlineLevel="2" spans="1:7">
      <c r="A567" s="516">
        <v>2080103</v>
      </c>
      <c r="B567" s="517" t="s">
        <v>198</v>
      </c>
      <c r="C567" s="518">
        <v>0</v>
      </c>
      <c r="D567" s="518">
        <v>0</v>
      </c>
      <c r="E567" s="518">
        <v>0</v>
      </c>
      <c r="F567" s="493">
        <f t="shared" si="16"/>
        <v>0</v>
      </c>
      <c r="G567" s="493">
        <f t="shared" si="17"/>
        <v>0</v>
      </c>
    </row>
    <row r="568" outlineLevel="2" spans="1:7">
      <c r="A568" s="516">
        <v>2080104</v>
      </c>
      <c r="B568" s="517" t="s">
        <v>557</v>
      </c>
      <c r="C568" s="518">
        <v>0</v>
      </c>
      <c r="D568" s="518">
        <v>0</v>
      </c>
      <c r="E568" s="518">
        <v>0</v>
      </c>
      <c r="F568" s="493">
        <f t="shared" si="16"/>
        <v>0</v>
      </c>
      <c r="G568" s="493">
        <f t="shared" si="17"/>
        <v>0</v>
      </c>
    </row>
    <row r="569" outlineLevel="2" spans="1:7">
      <c r="A569" s="516">
        <v>2080105</v>
      </c>
      <c r="B569" s="517" t="s">
        <v>558</v>
      </c>
      <c r="C569" s="518">
        <v>36</v>
      </c>
      <c r="D569" s="518">
        <v>36</v>
      </c>
      <c r="E569" s="518">
        <v>9.395</v>
      </c>
      <c r="F569" s="493">
        <f t="shared" si="16"/>
        <v>0.260972222222222</v>
      </c>
      <c r="G569" s="493">
        <f t="shared" si="17"/>
        <v>0.260972222222222</v>
      </c>
    </row>
    <row r="570" outlineLevel="2" spans="1:7">
      <c r="A570" s="516">
        <v>2080106</v>
      </c>
      <c r="B570" s="517" t="s">
        <v>559</v>
      </c>
      <c r="C570" s="518">
        <v>20</v>
      </c>
      <c r="D570" s="518">
        <v>20</v>
      </c>
      <c r="E570" s="518">
        <v>0</v>
      </c>
      <c r="F570" s="493">
        <f t="shared" si="16"/>
        <v>0</v>
      </c>
      <c r="G570" s="493">
        <f t="shared" si="17"/>
        <v>0</v>
      </c>
    </row>
    <row r="571" outlineLevel="2" spans="1:7">
      <c r="A571" s="516">
        <v>2080107</v>
      </c>
      <c r="B571" s="517" t="s">
        <v>560</v>
      </c>
      <c r="C571" s="518">
        <v>0</v>
      </c>
      <c r="D571" s="518">
        <v>0</v>
      </c>
      <c r="E571" s="518">
        <v>0</v>
      </c>
      <c r="F571" s="493">
        <f t="shared" si="16"/>
        <v>0</v>
      </c>
      <c r="G571" s="493">
        <f t="shared" si="17"/>
        <v>0</v>
      </c>
    </row>
    <row r="572" outlineLevel="2" spans="1:7">
      <c r="A572" s="516">
        <v>2080108</v>
      </c>
      <c r="B572" s="517" t="s">
        <v>237</v>
      </c>
      <c r="C572" s="518">
        <v>165.9</v>
      </c>
      <c r="D572" s="518">
        <v>166</v>
      </c>
      <c r="E572" s="518">
        <v>262.9</v>
      </c>
      <c r="F572" s="493">
        <f t="shared" si="16"/>
        <v>1.58468957203134</v>
      </c>
      <c r="G572" s="493">
        <f t="shared" si="17"/>
        <v>1.58373493975904</v>
      </c>
    </row>
    <row r="573" outlineLevel="2" spans="1:7">
      <c r="A573" s="516">
        <v>2080109</v>
      </c>
      <c r="B573" s="517" t="s">
        <v>561</v>
      </c>
      <c r="C573" s="518">
        <v>192.455903</v>
      </c>
      <c r="D573" s="518">
        <v>192</v>
      </c>
      <c r="E573" s="518">
        <v>216</v>
      </c>
      <c r="F573" s="493">
        <f t="shared" si="16"/>
        <v>1.12233502133733</v>
      </c>
      <c r="G573" s="493">
        <f t="shared" si="17"/>
        <v>1.125</v>
      </c>
    </row>
    <row r="574" outlineLevel="2" spans="1:7">
      <c r="A574" s="516">
        <v>2080110</v>
      </c>
      <c r="B574" s="517" t="s">
        <v>562</v>
      </c>
      <c r="C574" s="518">
        <v>0</v>
      </c>
      <c r="D574" s="518">
        <v>0</v>
      </c>
      <c r="E574" s="518">
        <v>0</v>
      </c>
      <c r="F574" s="493">
        <f t="shared" si="16"/>
        <v>0</v>
      </c>
      <c r="G574" s="493">
        <f t="shared" si="17"/>
        <v>0</v>
      </c>
    </row>
    <row r="575" ht="27" outlineLevel="2" spans="1:7">
      <c r="A575" s="516">
        <v>2080111</v>
      </c>
      <c r="B575" s="517" t="s">
        <v>563</v>
      </c>
      <c r="C575" s="518">
        <v>0</v>
      </c>
      <c r="D575" s="518">
        <v>0</v>
      </c>
      <c r="E575" s="518">
        <v>0</v>
      </c>
      <c r="F575" s="493">
        <f t="shared" si="16"/>
        <v>0</v>
      </c>
      <c r="G575" s="493">
        <f t="shared" si="17"/>
        <v>0</v>
      </c>
    </row>
    <row r="576" outlineLevel="2" spans="1:7">
      <c r="A576" s="516">
        <v>2080112</v>
      </c>
      <c r="B576" s="517" t="s">
        <v>564</v>
      </c>
      <c r="C576" s="518">
        <v>30</v>
      </c>
      <c r="D576" s="518">
        <v>30</v>
      </c>
      <c r="E576" s="518">
        <v>30</v>
      </c>
      <c r="F576" s="493">
        <f t="shared" si="16"/>
        <v>1</v>
      </c>
      <c r="G576" s="493">
        <f t="shared" si="17"/>
        <v>1</v>
      </c>
    </row>
    <row r="577" outlineLevel="2" spans="1:7">
      <c r="A577" s="516">
        <v>2080113</v>
      </c>
      <c r="B577" s="517" t="s">
        <v>565</v>
      </c>
      <c r="C577" s="518">
        <v>0</v>
      </c>
      <c r="D577" s="518">
        <v>0</v>
      </c>
      <c r="E577" s="518">
        <v>0</v>
      </c>
      <c r="F577" s="493">
        <f t="shared" si="16"/>
        <v>0</v>
      </c>
      <c r="G577" s="493">
        <f t="shared" si="17"/>
        <v>0</v>
      </c>
    </row>
    <row r="578" outlineLevel="2" spans="1:7">
      <c r="A578" s="516">
        <v>2080114</v>
      </c>
      <c r="B578" s="517" t="s">
        <v>566</v>
      </c>
      <c r="C578" s="518">
        <v>0</v>
      </c>
      <c r="D578" s="518">
        <v>0</v>
      </c>
      <c r="E578" s="518">
        <v>0</v>
      </c>
      <c r="F578" s="493">
        <f t="shared" si="16"/>
        <v>0</v>
      </c>
      <c r="G578" s="493">
        <f t="shared" si="17"/>
        <v>0</v>
      </c>
    </row>
    <row r="579" outlineLevel="2" spans="1:7">
      <c r="A579" s="516">
        <v>2080115</v>
      </c>
      <c r="B579" s="517" t="s">
        <v>567</v>
      </c>
      <c r="C579" s="518">
        <v>0</v>
      </c>
      <c r="D579" s="518">
        <v>0</v>
      </c>
      <c r="E579" s="518">
        <v>0</v>
      </c>
      <c r="F579" s="493">
        <f t="shared" si="16"/>
        <v>0</v>
      </c>
      <c r="G579" s="493">
        <f t="shared" si="17"/>
        <v>0</v>
      </c>
    </row>
    <row r="580" outlineLevel="2" spans="1:7">
      <c r="A580" s="516">
        <v>2080116</v>
      </c>
      <c r="B580" s="517" t="s">
        <v>568</v>
      </c>
      <c r="C580" s="518">
        <v>587.54039</v>
      </c>
      <c r="D580" s="518">
        <v>587</v>
      </c>
      <c r="E580" s="518">
        <v>2026.04</v>
      </c>
      <c r="F580" s="493">
        <f t="shared" si="16"/>
        <v>3.44834165358402</v>
      </c>
      <c r="G580" s="493">
        <f t="shared" si="17"/>
        <v>3.45151618398637</v>
      </c>
    </row>
    <row r="581" outlineLevel="2" spans="1:7">
      <c r="A581" s="516">
        <v>2080150</v>
      </c>
      <c r="B581" s="517" t="s">
        <v>205</v>
      </c>
      <c r="C581" s="518">
        <v>603.320552</v>
      </c>
      <c r="D581" s="518">
        <v>583</v>
      </c>
      <c r="E581" s="518">
        <v>558.030397</v>
      </c>
      <c r="F581" s="493">
        <f t="shared" si="16"/>
        <v>0.924931854467971</v>
      </c>
      <c r="G581" s="493">
        <f t="shared" si="17"/>
        <v>0.957170492281304</v>
      </c>
    </row>
    <row r="582" ht="27" outlineLevel="2" spans="1:7">
      <c r="A582" s="516">
        <v>2080199</v>
      </c>
      <c r="B582" s="517" t="s">
        <v>569</v>
      </c>
      <c r="C582" s="518">
        <v>626.9</v>
      </c>
      <c r="D582" s="518">
        <v>625</v>
      </c>
      <c r="E582" s="518">
        <v>685.5</v>
      </c>
      <c r="F582" s="493">
        <f t="shared" si="16"/>
        <v>1.09347583346626</v>
      </c>
      <c r="G582" s="493">
        <f t="shared" si="17"/>
        <v>1.0968</v>
      </c>
    </row>
    <row r="583" outlineLevel="1" spans="1:7">
      <c r="A583" s="514">
        <v>20802</v>
      </c>
      <c r="B583" s="515" t="s">
        <v>570</v>
      </c>
      <c r="C583" s="511">
        <f>SUM(C584:C590)</f>
        <v>3231.091453</v>
      </c>
      <c r="D583" s="511">
        <f>SUM(D584:D590)</f>
        <v>2108</v>
      </c>
      <c r="E583" s="511">
        <f>SUM(E584:E590)</f>
        <v>2279.065918</v>
      </c>
      <c r="F583" s="489">
        <f t="shared" si="16"/>
        <v>0.705354816213554</v>
      </c>
      <c r="G583" s="489">
        <f t="shared" si="17"/>
        <v>1.08115081499051</v>
      </c>
    </row>
    <row r="584" outlineLevel="2" spans="1:7">
      <c r="A584" s="516">
        <v>2080201</v>
      </c>
      <c r="B584" s="517" t="s">
        <v>196</v>
      </c>
      <c r="C584" s="518">
        <v>790.251805</v>
      </c>
      <c r="D584" s="518">
        <v>672</v>
      </c>
      <c r="E584" s="518">
        <v>828.455924</v>
      </c>
      <c r="F584" s="493">
        <f t="shared" ref="F584:F647" si="18">IF(C584&gt;0,E584/C584,0)</f>
        <v>1.04834423503784</v>
      </c>
      <c r="G584" s="493">
        <f t="shared" ref="G584:G647" si="19">IF(D584&gt;0,E584/D584,0)</f>
        <v>1.23282131547619</v>
      </c>
    </row>
    <row r="585" outlineLevel="2" spans="1:7">
      <c r="A585" s="516">
        <v>2080202</v>
      </c>
      <c r="B585" s="517" t="s">
        <v>197</v>
      </c>
      <c r="C585" s="518">
        <v>102</v>
      </c>
      <c r="D585" s="518">
        <v>65</v>
      </c>
      <c r="E585" s="518">
        <v>691</v>
      </c>
      <c r="F585" s="493">
        <f t="shared" si="18"/>
        <v>6.77450980392157</v>
      </c>
      <c r="G585" s="493">
        <f t="shared" si="19"/>
        <v>10.6307692307692</v>
      </c>
    </row>
    <row r="586" outlineLevel="2" spans="1:7">
      <c r="A586" s="516">
        <v>2080203</v>
      </c>
      <c r="B586" s="517" t="s">
        <v>198</v>
      </c>
      <c r="C586" s="518">
        <v>0</v>
      </c>
      <c r="D586" s="518">
        <v>0</v>
      </c>
      <c r="E586" s="518">
        <v>0</v>
      </c>
      <c r="F586" s="493">
        <f t="shared" si="18"/>
        <v>0</v>
      </c>
      <c r="G586" s="493">
        <f t="shared" si="19"/>
        <v>0</v>
      </c>
    </row>
    <row r="587" outlineLevel="2" spans="1:7">
      <c r="A587" s="516">
        <v>2080206</v>
      </c>
      <c r="B587" s="517" t="s">
        <v>571</v>
      </c>
      <c r="C587" s="518">
        <v>6.4</v>
      </c>
      <c r="D587" s="518">
        <v>26</v>
      </c>
      <c r="E587" s="518">
        <v>70.5</v>
      </c>
      <c r="F587" s="493">
        <f t="shared" si="18"/>
        <v>11.015625</v>
      </c>
      <c r="G587" s="493">
        <f t="shared" si="19"/>
        <v>2.71153846153846</v>
      </c>
    </row>
    <row r="588" outlineLevel="2" spans="1:7">
      <c r="A588" s="516">
        <v>2080207</v>
      </c>
      <c r="B588" s="517" t="s">
        <v>572</v>
      </c>
      <c r="C588" s="518">
        <v>9</v>
      </c>
      <c r="D588" s="518">
        <v>18</v>
      </c>
      <c r="E588" s="518">
        <v>35.05</v>
      </c>
      <c r="F588" s="493">
        <f t="shared" si="18"/>
        <v>3.89444444444444</v>
      </c>
      <c r="G588" s="493">
        <f t="shared" si="19"/>
        <v>1.94722222222222</v>
      </c>
    </row>
    <row r="589" outlineLevel="2" spans="1:7">
      <c r="A589" s="516">
        <v>2080208</v>
      </c>
      <c r="B589" s="517" t="s">
        <v>573</v>
      </c>
      <c r="C589" s="518">
        <v>189.5</v>
      </c>
      <c r="D589" s="518">
        <v>177</v>
      </c>
      <c r="E589" s="518">
        <v>158</v>
      </c>
      <c r="F589" s="493">
        <f t="shared" si="18"/>
        <v>0.83377308707124</v>
      </c>
      <c r="G589" s="493">
        <f t="shared" si="19"/>
        <v>0.892655367231638</v>
      </c>
    </row>
    <row r="590" outlineLevel="2" spans="1:7">
      <c r="A590" s="516">
        <v>2080299</v>
      </c>
      <c r="B590" s="517" t="s">
        <v>574</v>
      </c>
      <c r="C590" s="518">
        <v>2133.939648</v>
      </c>
      <c r="D590" s="518">
        <v>1150</v>
      </c>
      <c r="E590" s="518">
        <v>496.059994</v>
      </c>
      <c r="F590" s="493">
        <f t="shared" si="18"/>
        <v>0.232462054147091</v>
      </c>
      <c r="G590" s="493">
        <f t="shared" si="19"/>
        <v>0.431356516521739</v>
      </c>
    </row>
    <row r="591" outlineLevel="1" spans="1:7">
      <c r="A591" s="514">
        <v>20804</v>
      </c>
      <c r="B591" s="515" t="s">
        <v>575</v>
      </c>
      <c r="C591" s="511">
        <f>SUM(C592)</f>
        <v>0</v>
      </c>
      <c r="D591" s="511">
        <f>SUM(D592)</f>
        <v>0</v>
      </c>
      <c r="E591" s="511">
        <f>SUM(E592)</f>
        <v>0</v>
      </c>
      <c r="F591" s="489">
        <f t="shared" si="18"/>
        <v>0</v>
      </c>
      <c r="G591" s="489">
        <f t="shared" si="19"/>
        <v>0</v>
      </c>
    </row>
    <row r="592" outlineLevel="2" spans="1:7">
      <c r="A592" s="516">
        <v>2080402</v>
      </c>
      <c r="B592" s="517" t="s">
        <v>576</v>
      </c>
      <c r="C592" s="518">
        <v>0</v>
      </c>
      <c r="D592" s="518">
        <v>0</v>
      </c>
      <c r="E592" s="518">
        <v>0</v>
      </c>
      <c r="F592" s="493">
        <f t="shared" si="18"/>
        <v>0</v>
      </c>
      <c r="G592" s="493">
        <f t="shared" si="19"/>
        <v>0</v>
      </c>
    </row>
    <row r="593" outlineLevel="1" spans="1:7">
      <c r="A593" s="514">
        <v>20805</v>
      </c>
      <c r="B593" s="515" t="s">
        <v>577</v>
      </c>
      <c r="C593" s="511">
        <f>SUM(C594:C601)</f>
        <v>24957.821196</v>
      </c>
      <c r="D593" s="511">
        <f>SUM(D594:D601)</f>
        <v>33951</v>
      </c>
      <c r="E593" s="511">
        <f>SUM(E594:E601)</f>
        <v>47072.737756</v>
      </c>
      <c r="F593" s="489">
        <f t="shared" si="18"/>
        <v>1.88609163381395</v>
      </c>
      <c r="G593" s="489">
        <f t="shared" si="19"/>
        <v>1.38649046437513</v>
      </c>
    </row>
    <row r="594" outlineLevel="2" spans="1:7">
      <c r="A594" s="516">
        <v>2080501</v>
      </c>
      <c r="B594" s="517" t="s">
        <v>578</v>
      </c>
      <c r="C594" s="518">
        <v>8749.952722</v>
      </c>
      <c r="D594" s="518">
        <v>9281</v>
      </c>
      <c r="E594" s="518">
        <v>8318.616604</v>
      </c>
      <c r="F594" s="493">
        <f t="shared" si="18"/>
        <v>0.950704177301954</v>
      </c>
      <c r="G594" s="493">
        <f t="shared" si="19"/>
        <v>0.896306066587652</v>
      </c>
    </row>
    <row r="595" outlineLevel="2" spans="1:7">
      <c r="A595" s="516">
        <v>2080502</v>
      </c>
      <c r="B595" s="517" t="s">
        <v>579</v>
      </c>
      <c r="C595" s="518">
        <v>2856.282096</v>
      </c>
      <c r="D595" s="518">
        <v>2765</v>
      </c>
      <c r="E595" s="518">
        <v>4840.538914</v>
      </c>
      <c r="F595" s="493">
        <f t="shared" si="18"/>
        <v>1.69469917581978</v>
      </c>
      <c r="G595" s="493">
        <f t="shared" si="19"/>
        <v>1.75064698517179</v>
      </c>
    </row>
    <row r="596" outlineLevel="2" spans="1:7">
      <c r="A596" s="516">
        <v>2080503</v>
      </c>
      <c r="B596" s="517" t="s">
        <v>580</v>
      </c>
      <c r="C596" s="518">
        <v>0</v>
      </c>
      <c r="D596" s="518">
        <v>0</v>
      </c>
      <c r="E596" s="518">
        <v>0</v>
      </c>
      <c r="F596" s="493">
        <f t="shared" si="18"/>
        <v>0</v>
      </c>
      <c r="G596" s="493">
        <f t="shared" si="19"/>
        <v>0</v>
      </c>
    </row>
    <row r="597" ht="27" outlineLevel="2" spans="1:7">
      <c r="A597" s="516">
        <v>2080505</v>
      </c>
      <c r="B597" s="517" t="s">
        <v>581</v>
      </c>
      <c r="C597" s="518">
        <v>7206.186378</v>
      </c>
      <c r="D597" s="518">
        <v>7154</v>
      </c>
      <c r="E597" s="518">
        <v>7806.502907</v>
      </c>
      <c r="F597" s="493">
        <f t="shared" si="18"/>
        <v>1.083305717825</v>
      </c>
      <c r="G597" s="493">
        <f t="shared" si="19"/>
        <v>1.0912081223092</v>
      </c>
    </row>
    <row r="598" ht="27" outlineLevel="2" spans="1:7">
      <c r="A598" s="516">
        <v>2080506</v>
      </c>
      <c r="B598" s="517" t="s">
        <v>582</v>
      </c>
      <c r="C598" s="518">
        <v>0</v>
      </c>
      <c r="D598" s="518">
        <v>234</v>
      </c>
      <c r="E598" s="518">
        <v>0</v>
      </c>
      <c r="F598" s="493">
        <f t="shared" si="18"/>
        <v>0</v>
      </c>
      <c r="G598" s="493">
        <f t="shared" si="19"/>
        <v>0</v>
      </c>
    </row>
    <row r="599" ht="27" outlineLevel="2" spans="1:7">
      <c r="A599" s="516">
        <v>2080507</v>
      </c>
      <c r="B599" s="517" t="s">
        <v>583</v>
      </c>
      <c r="C599" s="518">
        <v>6140</v>
      </c>
      <c r="D599" s="518">
        <v>14468</v>
      </c>
      <c r="E599" s="518">
        <v>26013</v>
      </c>
      <c r="F599" s="493">
        <f t="shared" si="18"/>
        <v>4.23664495114007</v>
      </c>
      <c r="G599" s="493">
        <f t="shared" si="19"/>
        <v>1.79796792922311</v>
      </c>
    </row>
    <row r="600" ht="27" outlineLevel="2" spans="1:7">
      <c r="A600" s="516">
        <v>2080508</v>
      </c>
      <c r="B600" s="517" t="s">
        <v>584</v>
      </c>
      <c r="C600" s="518">
        <v>0</v>
      </c>
      <c r="D600" s="518">
        <v>44</v>
      </c>
      <c r="E600" s="518">
        <v>73.885859</v>
      </c>
      <c r="F600" s="493">
        <f t="shared" si="18"/>
        <v>0</v>
      </c>
      <c r="G600" s="493">
        <f t="shared" si="19"/>
        <v>1.67922406818182</v>
      </c>
    </row>
    <row r="601" outlineLevel="2" spans="1:7">
      <c r="A601" s="516">
        <v>2080599</v>
      </c>
      <c r="B601" s="517" t="s">
        <v>585</v>
      </c>
      <c r="C601" s="518">
        <v>5.4</v>
      </c>
      <c r="D601" s="518">
        <v>5</v>
      </c>
      <c r="E601" s="518">
        <v>20.193472</v>
      </c>
      <c r="F601" s="493">
        <f t="shared" si="18"/>
        <v>3.73953185185185</v>
      </c>
      <c r="G601" s="493">
        <f t="shared" si="19"/>
        <v>4.0386944</v>
      </c>
    </row>
    <row r="602" outlineLevel="1" spans="1:7">
      <c r="A602" s="514">
        <v>20806</v>
      </c>
      <c r="B602" s="515" t="s">
        <v>586</v>
      </c>
      <c r="C602" s="511">
        <f>SUM(C603:C605)</f>
        <v>78.415492</v>
      </c>
      <c r="D602" s="511">
        <f>SUM(D603:D605)</f>
        <v>78</v>
      </c>
      <c r="E602" s="511">
        <f>SUM(E603:E605)</f>
        <v>330.007</v>
      </c>
      <c r="F602" s="489">
        <f t="shared" si="18"/>
        <v>4.20844136258177</v>
      </c>
      <c r="G602" s="489">
        <f t="shared" si="19"/>
        <v>4.23085897435897</v>
      </c>
    </row>
    <row r="603" outlineLevel="2" spans="1:7">
      <c r="A603" s="516">
        <v>2080601</v>
      </c>
      <c r="B603" s="517" t="s">
        <v>587</v>
      </c>
      <c r="C603" s="518">
        <v>78.415492</v>
      </c>
      <c r="D603" s="518">
        <v>78</v>
      </c>
      <c r="E603" s="518">
        <v>330.007</v>
      </c>
      <c r="F603" s="493">
        <f t="shared" si="18"/>
        <v>4.20844136258177</v>
      </c>
      <c r="G603" s="493">
        <f t="shared" si="19"/>
        <v>4.23085897435897</v>
      </c>
    </row>
    <row r="604" outlineLevel="2" spans="1:7">
      <c r="A604" s="516">
        <v>2080602</v>
      </c>
      <c r="B604" s="517" t="s">
        <v>588</v>
      </c>
      <c r="C604" s="518">
        <v>0</v>
      </c>
      <c r="D604" s="518">
        <v>0</v>
      </c>
      <c r="E604" s="518">
        <v>0</v>
      </c>
      <c r="F604" s="493">
        <f t="shared" si="18"/>
        <v>0</v>
      </c>
      <c r="G604" s="493">
        <f t="shared" si="19"/>
        <v>0</v>
      </c>
    </row>
    <row r="605" outlineLevel="2" spans="1:7">
      <c r="A605" s="516">
        <v>2080699</v>
      </c>
      <c r="B605" s="517" t="s">
        <v>589</v>
      </c>
      <c r="C605" s="518">
        <v>0</v>
      </c>
      <c r="D605" s="518">
        <v>0</v>
      </c>
      <c r="E605" s="518">
        <v>0</v>
      </c>
      <c r="F605" s="493">
        <f t="shared" si="18"/>
        <v>0</v>
      </c>
      <c r="G605" s="493">
        <f t="shared" si="19"/>
        <v>0</v>
      </c>
    </row>
    <row r="606" outlineLevel="1" spans="1:7">
      <c r="A606" s="514">
        <v>20807</v>
      </c>
      <c r="B606" s="515" t="s">
        <v>590</v>
      </c>
      <c r="C606" s="511">
        <f>SUM(C607:C615)</f>
        <v>1913.283609</v>
      </c>
      <c r="D606" s="511">
        <f>SUM(D607:D615)</f>
        <v>1673</v>
      </c>
      <c r="E606" s="511">
        <f>SUM(E607:E615)</f>
        <v>2328.29098</v>
      </c>
      <c r="F606" s="489">
        <f t="shared" si="18"/>
        <v>1.21690844423055</v>
      </c>
      <c r="G606" s="489">
        <f t="shared" si="19"/>
        <v>1.39168618051405</v>
      </c>
    </row>
    <row r="607" outlineLevel="2" spans="1:7">
      <c r="A607" s="516">
        <v>2080701</v>
      </c>
      <c r="B607" s="517" t="s">
        <v>591</v>
      </c>
      <c r="C607" s="518">
        <v>953.28534</v>
      </c>
      <c r="D607" s="518">
        <v>700</v>
      </c>
      <c r="E607" s="518">
        <v>1867</v>
      </c>
      <c r="F607" s="493">
        <f t="shared" si="18"/>
        <v>1.95849020399286</v>
      </c>
      <c r="G607" s="493">
        <f t="shared" si="19"/>
        <v>2.66714285714286</v>
      </c>
    </row>
    <row r="608" outlineLevel="2" spans="1:7">
      <c r="A608" s="516">
        <v>2080702</v>
      </c>
      <c r="B608" s="517" t="s">
        <v>592</v>
      </c>
      <c r="C608" s="518">
        <v>671.974096</v>
      </c>
      <c r="D608" s="518">
        <v>491</v>
      </c>
      <c r="E608" s="518">
        <v>451.29098</v>
      </c>
      <c r="F608" s="493">
        <f t="shared" si="18"/>
        <v>0.671589846522893</v>
      </c>
      <c r="G608" s="493">
        <f t="shared" si="19"/>
        <v>0.919126232179226</v>
      </c>
    </row>
    <row r="609" outlineLevel="2" spans="1:7">
      <c r="A609" s="516">
        <v>2080704</v>
      </c>
      <c r="B609" s="517" t="s">
        <v>593</v>
      </c>
      <c r="C609" s="518">
        <v>67.97022</v>
      </c>
      <c r="D609" s="518">
        <v>135</v>
      </c>
      <c r="E609" s="518">
        <v>0</v>
      </c>
      <c r="F609" s="493">
        <f t="shared" si="18"/>
        <v>0</v>
      </c>
      <c r="G609" s="493">
        <f t="shared" si="19"/>
        <v>0</v>
      </c>
    </row>
    <row r="610" outlineLevel="2" spans="1:7">
      <c r="A610" s="516">
        <v>2080705</v>
      </c>
      <c r="B610" s="517" t="s">
        <v>594</v>
      </c>
      <c r="C610" s="518">
        <v>170.053953</v>
      </c>
      <c r="D610" s="518">
        <v>297</v>
      </c>
      <c r="E610" s="518">
        <v>0</v>
      </c>
      <c r="F610" s="493">
        <f t="shared" si="18"/>
        <v>0</v>
      </c>
      <c r="G610" s="493">
        <f t="shared" si="19"/>
        <v>0</v>
      </c>
    </row>
    <row r="611" outlineLevel="2" spans="1:7">
      <c r="A611" s="516">
        <v>2080709</v>
      </c>
      <c r="B611" s="517" t="s">
        <v>595</v>
      </c>
      <c r="C611" s="518">
        <v>0</v>
      </c>
      <c r="D611" s="518">
        <v>0</v>
      </c>
      <c r="E611" s="518">
        <v>0</v>
      </c>
      <c r="F611" s="493">
        <f t="shared" si="18"/>
        <v>0</v>
      </c>
      <c r="G611" s="493">
        <f t="shared" si="19"/>
        <v>0</v>
      </c>
    </row>
    <row r="612" outlineLevel="2" spans="1:7">
      <c r="A612" s="516">
        <v>2080711</v>
      </c>
      <c r="B612" s="517" t="s">
        <v>596</v>
      </c>
      <c r="C612" s="518">
        <v>0</v>
      </c>
      <c r="D612" s="518">
        <v>0</v>
      </c>
      <c r="E612" s="518">
        <v>0</v>
      </c>
      <c r="F612" s="493">
        <f t="shared" si="18"/>
        <v>0</v>
      </c>
      <c r="G612" s="493">
        <f t="shared" si="19"/>
        <v>0</v>
      </c>
    </row>
    <row r="613" outlineLevel="2" spans="1:7">
      <c r="A613" s="516">
        <v>2080712</v>
      </c>
      <c r="B613" s="517" t="s">
        <v>597</v>
      </c>
      <c r="C613" s="518">
        <v>0</v>
      </c>
      <c r="D613" s="518">
        <v>0</v>
      </c>
      <c r="E613" s="518">
        <v>0</v>
      </c>
      <c r="F613" s="493">
        <f t="shared" si="18"/>
        <v>0</v>
      </c>
      <c r="G613" s="493">
        <f t="shared" si="19"/>
        <v>0</v>
      </c>
    </row>
    <row r="614" outlineLevel="2" spans="1:7">
      <c r="A614" s="516">
        <v>2080713</v>
      </c>
      <c r="B614" s="517" t="s">
        <v>598</v>
      </c>
      <c r="C614" s="518">
        <v>40</v>
      </c>
      <c r="D614" s="518">
        <v>40</v>
      </c>
      <c r="E614" s="518">
        <v>0</v>
      </c>
      <c r="F614" s="493">
        <f t="shared" si="18"/>
        <v>0</v>
      </c>
      <c r="G614" s="493">
        <f t="shared" si="19"/>
        <v>0</v>
      </c>
    </row>
    <row r="615" outlineLevel="2" spans="1:7">
      <c r="A615" s="516">
        <v>2080799</v>
      </c>
      <c r="B615" s="517" t="s">
        <v>599</v>
      </c>
      <c r="C615" s="518">
        <v>10</v>
      </c>
      <c r="D615" s="518">
        <v>10</v>
      </c>
      <c r="E615" s="518">
        <v>10</v>
      </c>
      <c r="F615" s="493">
        <f t="shared" si="18"/>
        <v>1</v>
      </c>
      <c r="G615" s="493">
        <f t="shared" si="19"/>
        <v>1</v>
      </c>
    </row>
    <row r="616" outlineLevel="1" spans="1:7">
      <c r="A616" s="514">
        <v>20808</v>
      </c>
      <c r="B616" s="515" t="s">
        <v>600</v>
      </c>
      <c r="C616" s="511">
        <f>SUM(C617:C624)</f>
        <v>2769.097386</v>
      </c>
      <c r="D616" s="511">
        <f>SUM(D617:D624)</f>
        <v>2897</v>
      </c>
      <c r="E616" s="511">
        <f>SUM(E617:E624)</f>
        <v>1769.1516</v>
      </c>
      <c r="F616" s="489">
        <f t="shared" si="18"/>
        <v>0.638891072933901</v>
      </c>
      <c r="G616" s="489">
        <f t="shared" si="19"/>
        <v>0.610684017949603</v>
      </c>
    </row>
    <row r="617" outlineLevel="2" spans="1:7">
      <c r="A617" s="516">
        <v>2080801</v>
      </c>
      <c r="B617" s="517" t="s">
        <v>601</v>
      </c>
      <c r="C617" s="518">
        <v>0</v>
      </c>
      <c r="D617" s="518">
        <v>0</v>
      </c>
      <c r="E617" s="518">
        <v>0</v>
      </c>
      <c r="F617" s="493">
        <f t="shared" si="18"/>
        <v>0</v>
      </c>
      <c r="G617" s="493">
        <f t="shared" si="19"/>
        <v>0</v>
      </c>
    </row>
    <row r="618" outlineLevel="2" spans="1:7">
      <c r="A618" s="516">
        <v>2080802</v>
      </c>
      <c r="B618" s="517" t="s">
        <v>602</v>
      </c>
      <c r="C618" s="518">
        <v>10</v>
      </c>
      <c r="D618" s="518">
        <v>10</v>
      </c>
      <c r="E618" s="518">
        <v>5</v>
      </c>
      <c r="F618" s="493">
        <f t="shared" si="18"/>
        <v>0.5</v>
      </c>
      <c r="G618" s="493">
        <f t="shared" si="19"/>
        <v>0.5</v>
      </c>
    </row>
    <row r="619" outlineLevel="2" spans="1:7">
      <c r="A619" s="516">
        <v>2080803</v>
      </c>
      <c r="B619" s="517" t="s">
        <v>603</v>
      </c>
      <c r="C619" s="518">
        <v>0</v>
      </c>
      <c r="D619" s="518">
        <v>0</v>
      </c>
      <c r="E619" s="518">
        <v>0</v>
      </c>
      <c r="F619" s="493">
        <f t="shared" si="18"/>
        <v>0</v>
      </c>
      <c r="G619" s="493">
        <f t="shared" si="19"/>
        <v>0</v>
      </c>
    </row>
    <row r="620" outlineLevel="2" spans="1:7">
      <c r="A620" s="516">
        <v>2080805</v>
      </c>
      <c r="B620" s="517" t="s">
        <v>604</v>
      </c>
      <c r="C620" s="518">
        <v>670.365275</v>
      </c>
      <c r="D620" s="518">
        <v>663</v>
      </c>
      <c r="E620" s="518">
        <v>607</v>
      </c>
      <c r="F620" s="493">
        <f t="shared" si="18"/>
        <v>0.90547649563143</v>
      </c>
      <c r="G620" s="493">
        <f t="shared" si="19"/>
        <v>0.91553544494721</v>
      </c>
    </row>
    <row r="621" outlineLevel="2" spans="1:7">
      <c r="A621" s="516">
        <v>2080806</v>
      </c>
      <c r="B621" s="517" t="s">
        <v>605</v>
      </c>
      <c r="C621" s="518">
        <v>0</v>
      </c>
      <c r="D621" s="518">
        <v>0</v>
      </c>
      <c r="E621" s="518">
        <v>0</v>
      </c>
      <c r="F621" s="493">
        <f t="shared" si="18"/>
        <v>0</v>
      </c>
      <c r="G621" s="493">
        <f t="shared" si="19"/>
        <v>0</v>
      </c>
    </row>
    <row r="622" outlineLevel="2" spans="1:7">
      <c r="A622" s="516">
        <v>2080807</v>
      </c>
      <c r="B622" s="517" t="s">
        <v>606</v>
      </c>
      <c r="C622" s="518">
        <v>313.966111</v>
      </c>
      <c r="D622" s="518">
        <v>281</v>
      </c>
      <c r="E622" s="518">
        <v>0</v>
      </c>
      <c r="F622" s="493">
        <f t="shared" si="18"/>
        <v>0</v>
      </c>
      <c r="G622" s="493">
        <f t="shared" si="19"/>
        <v>0</v>
      </c>
    </row>
    <row r="623" outlineLevel="2" spans="1:7">
      <c r="A623" s="516">
        <v>2080808</v>
      </c>
      <c r="B623" s="517" t="s">
        <v>607</v>
      </c>
      <c r="C623" s="518">
        <v>99.794</v>
      </c>
      <c r="D623" s="518">
        <v>96</v>
      </c>
      <c r="E623" s="518">
        <v>589</v>
      </c>
      <c r="F623" s="493">
        <f t="shared" si="18"/>
        <v>5.90215844639958</v>
      </c>
      <c r="G623" s="493">
        <f t="shared" si="19"/>
        <v>6.13541666666667</v>
      </c>
    </row>
    <row r="624" outlineLevel="2" spans="1:7">
      <c r="A624" s="516">
        <v>2080899</v>
      </c>
      <c r="B624" s="517" t="s">
        <v>608</v>
      </c>
      <c r="C624" s="518">
        <v>1674.972</v>
      </c>
      <c r="D624" s="518">
        <v>1847</v>
      </c>
      <c r="E624" s="518">
        <v>568.1516</v>
      </c>
      <c r="F624" s="493">
        <f t="shared" si="18"/>
        <v>0.339200655294536</v>
      </c>
      <c r="G624" s="493">
        <f t="shared" si="19"/>
        <v>0.307607796426638</v>
      </c>
    </row>
    <row r="625" outlineLevel="1" spans="1:7">
      <c r="A625" s="514">
        <v>20809</v>
      </c>
      <c r="B625" s="515" t="s">
        <v>609</v>
      </c>
      <c r="C625" s="511">
        <f>SUM(C626:C631)</f>
        <v>1087.855676</v>
      </c>
      <c r="D625" s="511">
        <f>SUM(D626:D631)</f>
        <v>818</v>
      </c>
      <c r="E625" s="511">
        <f>SUM(E626:E631)</f>
        <v>1025.482689</v>
      </c>
      <c r="F625" s="489">
        <f t="shared" si="18"/>
        <v>0.942664281323288</v>
      </c>
      <c r="G625" s="489">
        <f t="shared" si="19"/>
        <v>1.2536463190709</v>
      </c>
    </row>
    <row r="626" outlineLevel="2" spans="1:7">
      <c r="A626" s="516">
        <v>2080901</v>
      </c>
      <c r="B626" s="517" t="s">
        <v>610</v>
      </c>
      <c r="C626" s="518">
        <v>9.7</v>
      </c>
      <c r="D626" s="518">
        <v>6</v>
      </c>
      <c r="E626" s="518">
        <v>17</v>
      </c>
      <c r="F626" s="493">
        <f t="shared" si="18"/>
        <v>1.75257731958763</v>
      </c>
      <c r="G626" s="493">
        <f t="shared" si="19"/>
        <v>2.83333333333333</v>
      </c>
    </row>
    <row r="627" ht="27" outlineLevel="2" spans="1:7">
      <c r="A627" s="516">
        <v>2080902</v>
      </c>
      <c r="B627" s="517" t="s">
        <v>611</v>
      </c>
      <c r="C627" s="518">
        <v>349</v>
      </c>
      <c r="D627" s="518">
        <v>260</v>
      </c>
      <c r="E627" s="518">
        <v>501</v>
      </c>
      <c r="F627" s="493">
        <f t="shared" si="18"/>
        <v>1.43553008595989</v>
      </c>
      <c r="G627" s="493">
        <f t="shared" si="19"/>
        <v>1.92692307692308</v>
      </c>
    </row>
    <row r="628" ht="27" outlineLevel="2" spans="1:7">
      <c r="A628" s="516">
        <v>2080903</v>
      </c>
      <c r="B628" s="517" t="s">
        <v>612</v>
      </c>
      <c r="C628" s="518">
        <v>253.155676</v>
      </c>
      <c r="D628" s="518">
        <v>237</v>
      </c>
      <c r="E628" s="518">
        <v>80.482689</v>
      </c>
      <c r="F628" s="493">
        <f t="shared" si="18"/>
        <v>0.31791777404193</v>
      </c>
      <c r="G628" s="493">
        <f t="shared" si="19"/>
        <v>0.339589405063291</v>
      </c>
    </row>
    <row r="629" outlineLevel="2" spans="1:7">
      <c r="A629" s="516">
        <v>2080904</v>
      </c>
      <c r="B629" s="517" t="s">
        <v>613</v>
      </c>
      <c r="C629" s="518">
        <v>184</v>
      </c>
      <c r="D629" s="518">
        <v>147</v>
      </c>
      <c r="E629" s="518">
        <v>152</v>
      </c>
      <c r="F629" s="493">
        <f t="shared" si="18"/>
        <v>0.826086956521739</v>
      </c>
      <c r="G629" s="493">
        <f t="shared" si="19"/>
        <v>1.03401360544218</v>
      </c>
    </row>
    <row r="630" outlineLevel="2" spans="1:7">
      <c r="A630" s="516">
        <v>2080905</v>
      </c>
      <c r="B630" s="517" t="s">
        <v>614</v>
      </c>
      <c r="C630" s="518">
        <v>137</v>
      </c>
      <c r="D630" s="518">
        <v>0</v>
      </c>
      <c r="E630" s="518">
        <v>138</v>
      </c>
      <c r="F630" s="493">
        <f t="shared" si="18"/>
        <v>1.00729927007299</v>
      </c>
      <c r="G630" s="493">
        <f t="shared" si="19"/>
        <v>0</v>
      </c>
    </row>
    <row r="631" outlineLevel="2" spans="1:7">
      <c r="A631" s="516">
        <v>2080999</v>
      </c>
      <c r="B631" s="517" t="s">
        <v>615</v>
      </c>
      <c r="C631" s="518">
        <v>155</v>
      </c>
      <c r="D631" s="518">
        <v>168</v>
      </c>
      <c r="E631" s="518">
        <v>137</v>
      </c>
      <c r="F631" s="493">
        <f t="shared" si="18"/>
        <v>0.883870967741936</v>
      </c>
      <c r="G631" s="493">
        <f t="shared" si="19"/>
        <v>0.81547619047619</v>
      </c>
    </row>
    <row r="632" outlineLevel="1" spans="1:7">
      <c r="A632" s="514">
        <v>20810</v>
      </c>
      <c r="B632" s="515" t="s">
        <v>616</v>
      </c>
      <c r="C632" s="511">
        <f>SUM(C633:C639)</f>
        <v>4245.720008</v>
      </c>
      <c r="D632" s="511">
        <f>SUM(D633:D639)</f>
        <v>4041</v>
      </c>
      <c r="E632" s="511">
        <f>SUM(E633:E639)</f>
        <v>2552.732721</v>
      </c>
      <c r="F632" s="489">
        <f t="shared" si="18"/>
        <v>0.601248484636295</v>
      </c>
      <c r="G632" s="489">
        <f t="shared" si="19"/>
        <v>0.631708171492205</v>
      </c>
    </row>
    <row r="633" outlineLevel="2" spans="1:7">
      <c r="A633" s="516">
        <v>2081001</v>
      </c>
      <c r="B633" s="517" t="s">
        <v>617</v>
      </c>
      <c r="C633" s="518">
        <v>2126.5</v>
      </c>
      <c r="D633" s="518">
        <v>2113</v>
      </c>
      <c r="E633" s="518">
        <v>278.64</v>
      </c>
      <c r="F633" s="493">
        <f t="shared" si="18"/>
        <v>0.131032212555843</v>
      </c>
      <c r="G633" s="493">
        <f t="shared" si="19"/>
        <v>0.131869380028396</v>
      </c>
    </row>
    <row r="634" outlineLevel="2" spans="1:7">
      <c r="A634" s="516">
        <v>2081002</v>
      </c>
      <c r="B634" s="517" t="s">
        <v>618</v>
      </c>
      <c r="C634" s="518">
        <v>82</v>
      </c>
      <c r="D634" s="518">
        <v>80</v>
      </c>
      <c r="E634" s="518">
        <v>0</v>
      </c>
      <c r="F634" s="493">
        <f t="shared" si="18"/>
        <v>0</v>
      </c>
      <c r="G634" s="493">
        <f t="shared" si="19"/>
        <v>0</v>
      </c>
    </row>
    <row r="635" outlineLevel="2" spans="1:7">
      <c r="A635" s="516">
        <v>2081003</v>
      </c>
      <c r="B635" s="517" t="s">
        <v>619</v>
      </c>
      <c r="C635" s="518">
        <v>0</v>
      </c>
      <c r="D635" s="518">
        <v>0</v>
      </c>
      <c r="E635" s="518">
        <v>0</v>
      </c>
      <c r="F635" s="493">
        <f t="shared" si="18"/>
        <v>0</v>
      </c>
      <c r="G635" s="493">
        <f t="shared" si="19"/>
        <v>0</v>
      </c>
    </row>
    <row r="636" outlineLevel="2" spans="1:7">
      <c r="A636" s="516">
        <v>2081004</v>
      </c>
      <c r="B636" s="517" t="s">
        <v>620</v>
      </c>
      <c r="C636" s="518">
        <v>1764.444621</v>
      </c>
      <c r="D636" s="518">
        <v>1585</v>
      </c>
      <c r="E636" s="518">
        <v>1987.0311</v>
      </c>
      <c r="F636" s="493">
        <f t="shared" si="18"/>
        <v>1.12615101451801</v>
      </c>
      <c r="G636" s="493">
        <f t="shared" si="19"/>
        <v>1.25364738170347</v>
      </c>
    </row>
    <row r="637" outlineLevel="2" spans="1:7">
      <c r="A637" s="516">
        <v>2081005</v>
      </c>
      <c r="B637" s="517" t="s">
        <v>621</v>
      </c>
      <c r="C637" s="518">
        <v>272.775387</v>
      </c>
      <c r="D637" s="518">
        <v>263</v>
      </c>
      <c r="E637" s="518">
        <v>287.061621</v>
      </c>
      <c r="F637" s="493">
        <f t="shared" si="18"/>
        <v>1.05237361829863</v>
      </c>
      <c r="G637" s="493">
        <f t="shared" si="19"/>
        <v>1.09148905323194</v>
      </c>
    </row>
    <row r="638" outlineLevel="2" spans="1:7">
      <c r="A638" s="516">
        <v>2081006</v>
      </c>
      <c r="B638" s="517" t="s">
        <v>622</v>
      </c>
      <c r="C638" s="518">
        <v>0</v>
      </c>
      <c r="D638" s="518">
        <v>0</v>
      </c>
      <c r="E638" s="518">
        <v>0</v>
      </c>
      <c r="F638" s="493">
        <f t="shared" si="18"/>
        <v>0</v>
      </c>
      <c r="G638" s="493">
        <f t="shared" si="19"/>
        <v>0</v>
      </c>
    </row>
    <row r="639" outlineLevel="2" spans="1:7">
      <c r="A639" s="516">
        <v>2081099</v>
      </c>
      <c r="B639" s="517" t="s">
        <v>623</v>
      </c>
      <c r="C639" s="518">
        <v>0</v>
      </c>
      <c r="D639" s="518">
        <v>0</v>
      </c>
      <c r="E639" s="518">
        <v>0</v>
      </c>
      <c r="F639" s="493">
        <f t="shared" si="18"/>
        <v>0</v>
      </c>
      <c r="G639" s="493">
        <f t="shared" si="19"/>
        <v>0</v>
      </c>
    </row>
    <row r="640" outlineLevel="1" spans="1:7">
      <c r="A640" s="514">
        <v>20811</v>
      </c>
      <c r="B640" s="515" t="s">
        <v>624</v>
      </c>
      <c r="C640" s="511">
        <f>SUM(C641:C648)</f>
        <v>1080.007583</v>
      </c>
      <c r="D640" s="511">
        <f>SUM(D641:D648)</f>
        <v>736</v>
      </c>
      <c r="E640" s="511">
        <f>SUM(E641:E648)</f>
        <v>757.843827</v>
      </c>
      <c r="F640" s="489">
        <f t="shared" si="18"/>
        <v>0.701702320362319</v>
      </c>
      <c r="G640" s="489">
        <f t="shared" si="19"/>
        <v>1.02967911277174</v>
      </c>
    </row>
    <row r="641" outlineLevel="2" spans="1:7">
      <c r="A641" s="516">
        <v>2081101</v>
      </c>
      <c r="B641" s="517" t="s">
        <v>196</v>
      </c>
      <c r="C641" s="518">
        <v>184.342698</v>
      </c>
      <c r="D641" s="518">
        <v>175</v>
      </c>
      <c r="E641" s="518">
        <v>288.383827</v>
      </c>
      <c r="F641" s="493">
        <f t="shared" si="18"/>
        <v>1.56438974870597</v>
      </c>
      <c r="G641" s="493">
        <f t="shared" si="19"/>
        <v>1.64790758285714</v>
      </c>
    </row>
    <row r="642" outlineLevel="2" spans="1:7">
      <c r="A642" s="516">
        <v>2081102</v>
      </c>
      <c r="B642" s="517" t="s">
        <v>197</v>
      </c>
      <c r="C642" s="518">
        <v>18.72874</v>
      </c>
      <c r="D642" s="518">
        <v>19</v>
      </c>
      <c r="E642" s="518">
        <v>0</v>
      </c>
      <c r="F642" s="493">
        <f t="shared" si="18"/>
        <v>0</v>
      </c>
      <c r="G642" s="493">
        <f t="shared" si="19"/>
        <v>0</v>
      </c>
    </row>
    <row r="643" outlineLevel="2" spans="1:7">
      <c r="A643" s="516">
        <v>2081103</v>
      </c>
      <c r="B643" s="517" t="s">
        <v>198</v>
      </c>
      <c r="C643" s="518">
        <v>0</v>
      </c>
      <c r="D643" s="518">
        <v>0</v>
      </c>
      <c r="E643" s="518">
        <v>0</v>
      </c>
      <c r="F643" s="493">
        <f t="shared" si="18"/>
        <v>0</v>
      </c>
      <c r="G643" s="493">
        <f t="shared" si="19"/>
        <v>0</v>
      </c>
    </row>
    <row r="644" outlineLevel="2" spans="1:7">
      <c r="A644" s="516">
        <v>2081104</v>
      </c>
      <c r="B644" s="517" t="s">
        <v>625</v>
      </c>
      <c r="C644" s="518">
        <v>266.5</v>
      </c>
      <c r="D644" s="518">
        <v>86</v>
      </c>
      <c r="E644" s="518">
        <v>82</v>
      </c>
      <c r="F644" s="493">
        <f t="shared" si="18"/>
        <v>0.307692307692308</v>
      </c>
      <c r="G644" s="493">
        <f t="shared" si="19"/>
        <v>0.953488372093023</v>
      </c>
    </row>
    <row r="645" outlineLevel="2" spans="1:7">
      <c r="A645" s="516">
        <v>2081105</v>
      </c>
      <c r="B645" s="517" t="s">
        <v>626</v>
      </c>
      <c r="C645" s="518">
        <v>177</v>
      </c>
      <c r="D645" s="518">
        <v>91</v>
      </c>
      <c r="E645" s="518">
        <v>110</v>
      </c>
      <c r="F645" s="493">
        <f t="shared" si="18"/>
        <v>0.621468926553672</v>
      </c>
      <c r="G645" s="493">
        <f t="shared" si="19"/>
        <v>1.20879120879121</v>
      </c>
    </row>
    <row r="646" outlineLevel="2" spans="1:7">
      <c r="A646" s="516">
        <v>2081106</v>
      </c>
      <c r="B646" s="517" t="s">
        <v>627</v>
      </c>
      <c r="C646" s="518">
        <v>45</v>
      </c>
      <c r="D646" s="518">
        <v>26</v>
      </c>
      <c r="E646" s="518">
        <v>18</v>
      </c>
      <c r="F646" s="493">
        <f t="shared" si="18"/>
        <v>0.4</v>
      </c>
      <c r="G646" s="493">
        <f t="shared" si="19"/>
        <v>0.692307692307692</v>
      </c>
    </row>
    <row r="647" outlineLevel="2" spans="1:7">
      <c r="A647" s="516">
        <v>2081107</v>
      </c>
      <c r="B647" s="517" t="s">
        <v>628</v>
      </c>
      <c r="C647" s="518">
        <v>0</v>
      </c>
      <c r="D647" s="518">
        <v>0</v>
      </c>
      <c r="E647" s="518">
        <v>0</v>
      </c>
      <c r="F647" s="493">
        <f t="shared" si="18"/>
        <v>0</v>
      </c>
      <c r="G647" s="493">
        <f t="shared" si="19"/>
        <v>0</v>
      </c>
    </row>
    <row r="648" outlineLevel="2" spans="1:7">
      <c r="A648" s="516">
        <v>2081199</v>
      </c>
      <c r="B648" s="517" t="s">
        <v>629</v>
      </c>
      <c r="C648" s="518">
        <v>388.436145</v>
      </c>
      <c r="D648" s="518">
        <v>339</v>
      </c>
      <c r="E648" s="518">
        <v>259.46</v>
      </c>
      <c r="F648" s="493">
        <f t="shared" ref="F648:F711" si="20">IF(C648&gt;0,E648/C648,0)</f>
        <v>0.667960495797836</v>
      </c>
      <c r="G648" s="493">
        <f t="shared" ref="G648:G711" si="21">IF(D648&gt;0,E648/D648,0)</f>
        <v>0.765368731563422</v>
      </c>
    </row>
    <row r="649" outlineLevel="1" spans="1:7">
      <c r="A649" s="514">
        <v>20816</v>
      </c>
      <c r="B649" s="515" t="s">
        <v>630</v>
      </c>
      <c r="C649" s="511">
        <f>SUM(C650:C654)</f>
        <v>160.709496</v>
      </c>
      <c r="D649" s="511">
        <f>SUM(D650:D654)</f>
        <v>151</v>
      </c>
      <c r="E649" s="511">
        <f>SUM(E650:E654)</f>
        <v>183.814971</v>
      </c>
      <c r="F649" s="489">
        <f t="shared" si="20"/>
        <v>1.1437716847796</v>
      </c>
      <c r="G649" s="489">
        <f t="shared" si="21"/>
        <v>1.21731768874172</v>
      </c>
    </row>
    <row r="650" outlineLevel="2" spans="1:7">
      <c r="A650" s="516">
        <v>2081601</v>
      </c>
      <c r="B650" s="517" t="s">
        <v>196</v>
      </c>
      <c r="C650" s="518">
        <v>121.709496</v>
      </c>
      <c r="D650" s="518">
        <v>112</v>
      </c>
      <c r="E650" s="518">
        <v>183.814971</v>
      </c>
      <c r="F650" s="493">
        <f t="shared" si="20"/>
        <v>1.51027633045165</v>
      </c>
      <c r="G650" s="493">
        <f t="shared" si="21"/>
        <v>1.64120509821429</v>
      </c>
    </row>
    <row r="651" outlineLevel="2" spans="1:7">
      <c r="A651" s="516">
        <v>2081602</v>
      </c>
      <c r="B651" s="517" t="s">
        <v>197</v>
      </c>
      <c r="C651" s="518">
        <v>0</v>
      </c>
      <c r="D651" s="518">
        <v>0</v>
      </c>
      <c r="E651" s="518">
        <v>0</v>
      </c>
      <c r="F651" s="493">
        <f t="shared" si="20"/>
        <v>0</v>
      </c>
      <c r="G651" s="493">
        <f t="shared" si="21"/>
        <v>0</v>
      </c>
    </row>
    <row r="652" outlineLevel="2" spans="1:7">
      <c r="A652" s="516">
        <v>2081603</v>
      </c>
      <c r="B652" s="517" t="s">
        <v>198</v>
      </c>
      <c r="C652" s="518">
        <v>0</v>
      </c>
      <c r="D652" s="518">
        <v>0</v>
      </c>
      <c r="E652" s="518">
        <v>0</v>
      </c>
      <c r="F652" s="493">
        <f t="shared" si="20"/>
        <v>0</v>
      </c>
      <c r="G652" s="493">
        <f t="shared" si="21"/>
        <v>0</v>
      </c>
    </row>
    <row r="653" outlineLevel="2" spans="1:7">
      <c r="A653" s="516">
        <v>2081650</v>
      </c>
      <c r="B653" s="517" t="s">
        <v>205</v>
      </c>
      <c r="C653" s="518">
        <v>0</v>
      </c>
      <c r="D653" s="518">
        <v>0</v>
      </c>
      <c r="E653" s="518">
        <v>0</v>
      </c>
      <c r="F653" s="493">
        <f t="shared" si="20"/>
        <v>0</v>
      </c>
      <c r="G653" s="493">
        <f t="shared" si="21"/>
        <v>0</v>
      </c>
    </row>
    <row r="654" outlineLevel="2" spans="1:7">
      <c r="A654" s="516">
        <v>2081699</v>
      </c>
      <c r="B654" s="517" t="s">
        <v>631</v>
      </c>
      <c r="C654" s="518">
        <v>39</v>
      </c>
      <c r="D654" s="518">
        <v>39</v>
      </c>
      <c r="E654" s="518">
        <v>0</v>
      </c>
      <c r="F654" s="493">
        <f t="shared" si="20"/>
        <v>0</v>
      </c>
      <c r="G654" s="493">
        <f t="shared" si="21"/>
        <v>0</v>
      </c>
    </row>
    <row r="655" outlineLevel="1" spans="1:7">
      <c r="A655" s="514">
        <v>20819</v>
      </c>
      <c r="B655" s="515" t="s">
        <v>632</v>
      </c>
      <c r="C655" s="511">
        <f>SUM(C656:C657)</f>
        <v>0</v>
      </c>
      <c r="D655" s="511">
        <f>SUM(D656:D657)</f>
        <v>0</v>
      </c>
      <c r="E655" s="511">
        <f>SUM(E656:E657)</f>
        <v>0</v>
      </c>
      <c r="F655" s="489">
        <f t="shared" si="20"/>
        <v>0</v>
      </c>
      <c r="G655" s="489">
        <f t="shared" si="21"/>
        <v>0</v>
      </c>
    </row>
    <row r="656" outlineLevel="2" spans="1:7">
      <c r="A656" s="516">
        <v>2081901</v>
      </c>
      <c r="B656" s="517" t="s">
        <v>633</v>
      </c>
      <c r="C656" s="518">
        <v>0</v>
      </c>
      <c r="D656" s="518">
        <v>0</v>
      </c>
      <c r="E656" s="518">
        <v>0</v>
      </c>
      <c r="F656" s="493">
        <f t="shared" si="20"/>
        <v>0</v>
      </c>
      <c r="G656" s="493">
        <f t="shared" si="21"/>
        <v>0</v>
      </c>
    </row>
    <row r="657" outlineLevel="2" spans="1:7">
      <c r="A657" s="516">
        <v>2081902</v>
      </c>
      <c r="B657" s="517" t="s">
        <v>634</v>
      </c>
      <c r="C657" s="518">
        <v>0</v>
      </c>
      <c r="D657" s="518">
        <v>0</v>
      </c>
      <c r="E657" s="518">
        <v>0</v>
      </c>
      <c r="F657" s="493">
        <f t="shared" si="20"/>
        <v>0</v>
      </c>
      <c r="G657" s="493">
        <f t="shared" si="21"/>
        <v>0</v>
      </c>
    </row>
    <row r="658" outlineLevel="1" spans="1:7">
      <c r="A658" s="514">
        <v>20820</v>
      </c>
      <c r="B658" s="515" t="s">
        <v>635</v>
      </c>
      <c r="C658" s="511">
        <f>SUM(C659:C660)</f>
        <v>180</v>
      </c>
      <c r="D658" s="511">
        <f>SUM(D659:D660)</f>
        <v>112</v>
      </c>
      <c r="E658" s="511">
        <f>SUM(E659:E660)</f>
        <v>120</v>
      </c>
      <c r="F658" s="489">
        <f t="shared" si="20"/>
        <v>0.666666666666667</v>
      </c>
      <c r="G658" s="489">
        <f t="shared" si="21"/>
        <v>1.07142857142857</v>
      </c>
    </row>
    <row r="659" outlineLevel="2" spans="1:7">
      <c r="A659" s="516">
        <v>2082001</v>
      </c>
      <c r="B659" s="517" t="s">
        <v>636</v>
      </c>
      <c r="C659" s="518">
        <v>0</v>
      </c>
      <c r="D659" s="518">
        <v>0</v>
      </c>
      <c r="E659" s="518">
        <v>0</v>
      </c>
      <c r="F659" s="493">
        <f t="shared" si="20"/>
        <v>0</v>
      </c>
      <c r="G659" s="493">
        <f t="shared" si="21"/>
        <v>0</v>
      </c>
    </row>
    <row r="660" outlineLevel="2" spans="1:7">
      <c r="A660" s="516">
        <v>2082002</v>
      </c>
      <c r="B660" s="517" t="s">
        <v>637</v>
      </c>
      <c r="C660" s="518">
        <v>180</v>
      </c>
      <c r="D660" s="518">
        <v>112</v>
      </c>
      <c r="E660" s="518">
        <v>120</v>
      </c>
      <c r="F660" s="493">
        <f t="shared" si="20"/>
        <v>0.666666666666667</v>
      </c>
      <c r="G660" s="493">
        <f t="shared" si="21"/>
        <v>1.07142857142857</v>
      </c>
    </row>
    <row r="661" outlineLevel="1" spans="1:7">
      <c r="A661" s="514">
        <v>20821</v>
      </c>
      <c r="B661" s="515" t="s">
        <v>638</v>
      </c>
      <c r="C661" s="511">
        <f>SUM(C662:C663)</f>
        <v>0</v>
      </c>
      <c r="D661" s="511">
        <f>SUM(D662:D663)</f>
        <v>0</v>
      </c>
      <c r="E661" s="511">
        <f>SUM(E662:E663)</f>
        <v>0</v>
      </c>
      <c r="F661" s="489">
        <f t="shared" si="20"/>
        <v>0</v>
      </c>
      <c r="G661" s="489">
        <f t="shared" si="21"/>
        <v>0</v>
      </c>
    </row>
    <row r="662" outlineLevel="2" spans="1:7">
      <c r="A662" s="516">
        <v>2082101</v>
      </c>
      <c r="B662" s="517" t="s">
        <v>639</v>
      </c>
      <c r="C662" s="518">
        <v>0</v>
      </c>
      <c r="D662" s="518">
        <v>0</v>
      </c>
      <c r="E662" s="518">
        <v>0</v>
      </c>
      <c r="F662" s="493">
        <f t="shared" si="20"/>
        <v>0</v>
      </c>
      <c r="G662" s="493">
        <f t="shared" si="21"/>
        <v>0</v>
      </c>
    </row>
    <row r="663" outlineLevel="2" spans="1:7">
      <c r="A663" s="516">
        <v>2082102</v>
      </c>
      <c r="B663" s="517" t="s">
        <v>640</v>
      </c>
      <c r="C663" s="518">
        <v>0</v>
      </c>
      <c r="D663" s="518">
        <v>0</v>
      </c>
      <c r="E663" s="518">
        <v>0</v>
      </c>
      <c r="F663" s="493">
        <f t="shared" si="20"/>
        <v>0</v>
      </c>
      <c r="G663" s="493">
        <f t="shared" si="21"/>
        <v>0</v>
      </c>
    </row>
    <row r="664" ht="27" outlineLevel="1" spans="1:7">
      <c r="A664" s="514">
        <v>20824</v>
      </c>
      <c r="B664" s="515" t="s">
        <v>641</v>
      </c>
      <c r="C664" s="511">
        <f>SUM(C665:C666)</f>
        <v>0</v>
      </c>
      <c r="D664" s="511">
        <f>SUM(D665:D666)</f>
        <v>0</v>
      </c>
      <c r="E664" s="511">
        <f>SUM(E665:E666)</f>
        <v>0</v>
      </c>
      <c r="F664" s="489">
        <f t="shared" si="20"/>
        <v>0</v>
      </c>
      <c r="G664" s="489">
        <f t="shared" si="21"/>
        <v>0</v>
      </c>
    </row>
    <row r="665" ht="27" outlineLevel="2" spans="1:7">
      <c r="A665" s="516">
        <v>2082401</v>
      </c>
      <c r="B665" s="517" t="s">
        <v>642</v>
      </c>
      <c r="C665" s="518">
        <v>0</v>
      </c>
      <c r="D665" s="518">
        <v>0</v>
      </c>
      <c r="E665" s="518">
        <v>0</v>
      </c>
      <c r="F665" s="493">
        <f t="shared" si="20"/>
        <v>0</v>
      </c>
      <c r="G665" s="493">
        <f t="shared" si="21"/>
        <v>0</v>
      </c>
    </row>
    <row r="666" outlineLevel="2" spans="1:7">
      <c r="A666" s="516">
        <v>2082402</v>
      </c>
      <c r="B666" s="517" t="s">
        <v>643</v>
      </c>
      <c r="C666" s="518">
        <v>0</v>
      </c>
      <c r="D666" s="518">
        <v>0</v>
      </c>
      <c r="E666" s="518">
        <v>0</v>
      </c>
      <c r="F666" s="493">
        <f t="shared" si="20"/>
        <v>0</v>
      </c>
      <c r="G666" s="493">
        <f t="shared" si="21"/>
        <v>0</v>
      </c>
    </row>
    <row r="667" outlineLevel="1" spans="1:7">
      <c r="A667" s="514">
        <v>20825</v>
      </c>
      <c r="B667" s="515" t="s">
        <v>644</v>
      </c>
      <c r="C667" s="511">
        <f>SUM(C668:C669)</f>
        <v>114</v>
      </c>
      <c r="D667" s="511">
        <f>SUM(D668:D669)</f>
        <v>114</v>
      </c>
      <c r="E667" s="511">
        <f>SUM(E668:E669)</f>
        <v>0</v>
      </c>
      <c r="F667" s="489">
        <f t="shared" si="20"/>
        <v>0</v>
      </c>
      <c r="G667" s="489">
        <f t="shared" si="21"/>
        <v>0</v>
      </c>
    </row>
    <row r="668" outlineLevel="2" spans="1:7">
      <c r="A668" s="516">
        <v>2082501</v>
      </c>
      <c r="B668" s="517" t="s">
        <v>645</v>
      </c>
      <c r="C668" s="518">
        <v>114</v>
      </c>
      <c r="D668" s="518">
        <v>114</v>
      </c>
      <c r="E668" s="518">
        <v>0</v>
      </c>
      <c r="F668" s="493">
        <f t="shared" si="20"/>
        <v>0</v>
      </c>
      <c r="G668" s="493">
        <f t="shared" si="21"/>
        <v>0</v>
      </c>
    </row>
    <row r="669" outlineLevel="2" spans="1:7">
      <c r="A669" s="516">
        <v>2082502</v>
      </c>
      <c r="B669" s="517" t="s">
        <v>646</v>
      </c>
      <c r="C669" s="518">
        <v>0</v>
      </c>
      <c r="D669" s="518">
        <v>0</v>
      </c>
      <c r="E669" s="518">
        <v>0</v>
      </c>
      <c r="F669" s="493">
        <f t="shared" si="20"/>
        <v>0</v>
      </c>
      <c r="G669" s="493">
        <f t="shared" si="21"/>
        <v>0</v>
      </c>
    </row>
    <row r="670" ht="27" outlineLevel="1" spans="1:7">
      <c r="A670" s="514">
        <v>20826</v>
      </c>
      <c r="B670" s="515" t="s">
        <v>647</v>
      </c>
      <c r="C670" s="511">
        <f>SUM(C671:C673)</f>
        <v>19990</v>
      </c>
      <c r="D670" s="511">
        <f>SUM(D671:D673)</f>
        <v>21194</v>
      </c>
      <c r="E670" s="511">
        <f>SUM(E671:E673)</f>
        <v>1690</v>
      </c>
      <c r="F670" s="489">
        <f t="shared" si="20"/>
        <v>0.0845422711355678</v>
      </c>
      <c r="G670" s="489">
        <f t="shared" si="21"/>
        <v>0.0797395489289422</v>
      </c>
    </row>
    <row r="671" ht="27" outlineLevel="2" spans="1:7">
      <c r="A671" s="516">
        <v>2082601</v>
      </c>
      <c r="B671" s="517" t="s">
        <v>648</v>
      </c>
      <c r="C671" s="518">
        <v>5990</v>
      </c>
      <c r="D671" s="518">
        <v>1690</v>
      </c>
      <c r="E671" s="518">
        <v>1690</v>
      </c>
      <c r="F671" s="493">
        <f t="shared" si="20"/>
        <v>0.282136894824708</v>
      </c>
      <c r="G671" s="493">
        <f t="shared" si="21"/>
        <v>1</v>
      </c>
    </row>
    <row r="672" ht="27" outlineLevel="2" spans="1:7">
      <c r="A672" s="516">
        <v>2082602</v>
      </c>
      <c r="B672" s="517" t="s">
        <v>649</v>
      </c>
      <c r="C672" s="518">
        <v>0</v>
      </c>
      <c r="D672" s="518">
        <v>0</v>
      </c>
      <c r="E672" s="518">
        <v>0</v>
      </c>
      <c r="F672" s="493">
        <f t="shared" si="20"/>
        <v>0</v>
      </c>
      <c r="G672" s="493">
        <f t="shared" si="21"/>
        <v>0</v>
      </c>
    </row>
    <row r="673" ht="27" outlineLevel="2" spans="1:7">
      <c r="A673" s="516">
        <v>2082699</v>
      </c>
      <c r="B673" s="517" t="s">
        <v>650</v>
      </c>
      <c r="C673" s="518">
        <v>14000</v>
      </c>
      <c r="D673" s="518">
        <v>19504</v>
      </c>
      <c r="E673" s="518">
        <v>0</v>
      </c>
      <c r="F673" s="493">
        <f t="shared" si="20"/>
        <v>0</v>
      </c>
      <c r="G673" s="493">
        <f t="shared" si="21"/>
        <v>0</v>
      </c>
    </row>
    <row r="674" ht="27" outlineLevel="1" spans="1:7">
      <c r="A674" s="514">
        <v>20827</v>
      </c>
      <c r="B674" s="515" t="s">
        <v>651</v>
      </c>
      <c r="C674" s="511">
        <f>SUM(C675:C677)</f>
        <v>2.661256</v>
      </c>
      <c r="D674" s="511">
        <f>SUM(D675:D677)</f>
        <v>3</v>
      </c>
      <c r="E674" s="511">
        <f>SUM(E675:E677)</f>
        <v>340</v>
      </c>
      <c r="F674" s="489">
        <f t="shared" si="20"/>
        <v>127.759223464409</v>
      </c>
      <c r="G674" s="489">
        <f t="shared" si="21"/>
        <v>113.333333333333</v>
      </c>
    </row>
    <row r="675" outlineLevel="2" spans="1:7">
      <c r="A675" s="516">
        <v>2082701</v>
      </c>
      <c r="B675" s="517" t="s">
        <v>652</v>
      </c>
      <c r="C675" s="518">
        <v>0</v>
      </c>
      <c r="D675" s="518">
        <v>0</v>
      </c>
      <c r="E675" s="518">
        <v>0</v>
      </c>
      <c r="F675" s="493">
        <f t="shared" si="20"/>
        <v>0</v>
      </c>
      <c r="G675" s="493">
        <f t="shared" si="21"/>
        <v>0</v>
      </c>
    </row>
    <row r="676" outlineLevel="2" spans="1:7">
      <c r="A676" s="516">
        <v>2082702</v>
      </c>
      <c r="B676" s="517" t="s">
        <v>653</v>
      </c>
      <c r="C676" s="518">
        <v>2.661256</v>
      </c>
      <c r="D676" s="518">
        <v>3</v>
      </c>
      <c r="E676" s="518">
        <v>0</v>
      </c>
      <c r="F676" s="493">
        <f t="shared" si="20"/>
        <v>0</v>
      </c>
      <c r="G676" s="493">
        <f t="shared" si="21"/>
        <v>0</v>
      </c>
    </row>
    <row r="677" ht="27" outlineLevel="2" spans="1:7">
      <c r="A677" s="516">
        <v>2082799</v>
      </c>
      <c r="B677" s="517" t="s">
        <v>654</v>
      </c>
      <c r="C677" s="518">
        <v>0</v>
      </c>
      <c r="D677" s="518">
        <v>0</v>
      </c>
      <c r="E677" s="518">
        <v>340</v>
      </c>
      <c r="F677" s="493">
        <f t="shared" si="20"/>
        <v>0</v>
      </c>
      <c r="G677" s="493">
        <f t="shared" si="21"/>
        <v>0</v>
      </c>
    </row>
    <row r="678" outlineLevel="1" spans="1:7">
      <c r="A678" s="514">
        <v>20828</v>
      </c>
      <c r="B678" s="515" t="s">
        <v>655</v>
      </c>
      <c r="C678" s="511">
        <f>SUM(C679:C686)</f>
        <v>846.200032</v>
      </c>
      <c r="D678" s="511">
        <f>SUM(D679:D686)</f>
        <v>847</v>
      </c>
      <c r="E678" s="511">
        <f>SUM(E679:E686)</f>
        <v>708.82253</v>
      </c>
      <c r="F678" s="489">
        <f t="shared" si="20"/>
        <v>0.83765363175973</v>
      </c>
      <c r="G678" s="489">
        <f t="shared" si="21"/>
        <v>0.836862491145218</v>
      </c>
    </row>
    <row r="679" outlineLevel="2" spans="1:7">
      <c r="A679" s="516">
        <v>2082801</v>
      </c>
      <c r="B679" s="517" t="s">
        <v>196</v>
      </c>
      <c r="C679" s="518">
        <v>287.112809</v>
      </c>
      <c r="D679" s="518">
        <v>273</v>
      </c>
      <c r="E679" s="518">
        <v>254.040407</v>
      </c>
      <c r="F679" s="493">
        <f t="shared" si="20"/>
        <v>0.884810426552582</v>
      </c>
      <c r="G679" s="493">
        <f t="shared" si="21"/>
        <v>0.930550941391941</v>
      </c>
    </row>
    <row r="680" outlineLevel="2" spans="1:7">
      <c r="A680" s="516">
        <v>2082802</v>
      </c>
      <c r="B680" s="517" t="s">
        <v>197</v>
      </c>
      <c r="C680" s="518">
        <v>0</v>
      </c>
      <c r="D680" s="518">
        <v>0</v>
      </c>
      <c r="E680" s="518">
        <v>0</v>
      </c>
      <c r="F680" s="493">
        <f t="shared" si="20"/>
        <v>0</v>
      </c>
      <c r="G680" s="493">
        <f t="shared" si="21"/>
        <v>0</v>
      </c>
    </row>
    <row r="681" outlineLevel="2" spans="1:7">
      <c r="A681" s="516">
        <v>2082803</v>
      </c>
      <c r="B681" s="517" t="s">
        <v>198</v>
      </c>
      <c r="C681" s="518">
        <v>0</v>
      </c>
      <c r="D681" s="518">
        <v>0</v>
      </c>
      <c r="E681" s="518">
        <v>0</v>
      </c>
      <c r="F681" s="493">
        <f t="shared" si="20"/>
        <v>0</v>
      </c>
      <c r="G681" s="493">
        <f t="shared" si="21"/>
        <v>0</v>
      </c>
    </row>
    <row r="682" outlineLevel="2" spans="1:7">
      <c r="A682" s="516">
        <v>2082804</v>
      </c>
      <c r="B682" s="517" t="s">
        <v>656</v>
      </c>
      <c r="C682" s="518">
        <v>295</v>
      </c>
      <c r="D682" s="518">
        <v>295</v>
      </c>
      <c r="E682" s="518">
        <v>213</v>
      </c>
      <c r="F682" s="493">
        <f t="shared" si="20"/>
        <v>0.722033898305085</v>
      </c>
      <c r="G682" s="493">
        <f t="shared" si="21"/>
        <v>0.722033898305085</v>
      </c>
    </row>
    <row r="683" outlineLevel="2" spans="1:7">
      <c r="A683" s="516">
        <v>2082805</v>
      </c>
      <c r="B683" s="517" t="s">
        <v>657</v>
      </c>
      <c r="C683" s="518">
        <v>0</v>
      </c>
      <c r="D683" s="518">
        <v>0</v>
      </c>
      <c r="E683" s="518">
        <v>0</v>
      </c>
      <c r="F683" s="493">
        <f t="shared" si="20"/>
        <v>0</v>
      </c>
      <c r="G683" s="493">
        <f t="shared" si="21"/>
        <v>0</v>
      </c>
    </row>
    <row r="684" outlineLevel="2" spans="1:7">
      <c r="A684" s="516">
        <v>2082806</v>
      </c>
      <c r="B684" s="517" t="s">
        <v>237</v>
      </c>
      <c r="C684" s="518"/>
      <c r="D684" s="518">
        <v>0</v>
      </c>
      <c r="E684" s="518">
        <v>0</v>
      </c>
      <c r="F684" s="493">
        <f t="shared" si="20"/>
        <v>0</v>
      </c>
      <c r="G684" s="493">
        <f t="shared" si="21"/>
        <v>0</v>
      </c>
    </row>
    <row r="685" outlineLevel="2" spans="1:7">
      <c r="A685" s="516">
        <v>2082850</v>
      </c>
      <c r="B685" s="517" t="s">
        <v>205</v>
      </c>
      <c r="C685" s="518">
        <v>156.687223</v>
      </c>
      <c r="D685" s="518">
        <v>172</v>
      </c>
      <c r="E685" s="518">
        <v>191.782123</v>
      </c>
      <c r="F685" s="493">
        <f t="shared" si="20"/>
        <v>1.22398061136102</v>
      </c>
      <c r="G685" s="493">
        <f t="shared" si="21"/>
        <v>1.11501234302326</v>
      </c>
    </row>
    <row r="686" outlineLevel="2" spans="1:7">
      <c r="A686" s="516">
        <v>2082899</v>
      </c>
      <c r="B686" s="517" t="s">
        <v>658</v>
      </c>
      <c r="C686" s="518">
        <v>107.4</v>
      </c>
      <c r="D686" s="518">
        <v>107</v>
      </c>
      <c r="E686" s="518">
        <v>50</v>
      </c>
      <c r="F686" s="493">
        <f t="shared" si="20"/>
        <v>0.465549348230912</v>
      </c>
      <c r="G686" s="493">
        <f t="shared" si="21"/>
        <v>0.467289719626168</v>
      </c>
    </row>
    <row r="687" outlineLevel="1" spans="1:7">
      <c r="A687" s="514">
        <v>20830</v>
      </c>
      <c r="B687" s="515" t="s">
        <v>659</v>
      </c>
      <c r="C687" s="511">
        <f>SUM(C688:C689)</f>
        <v>0</v>
      </c>
      <c r="D687" s="511">
        <f>SUM(D688:D689)</f>
        <v>0</v>
      </c>
      <c r="E687" s="511">
        <f>SUM(E688:E689)</f>
        <v>0</v>
      </c>
      <c r="F687" s="489">
        <f t="shared" si="20"/>
        <v>0</v>
      </c>
      <c r="G687" s="489">
        <f t="shared" si="21"/>
        <v>0</v>
      </c>
    </row>
    <row r="688" ht="27" outlineLevel="2" spans="1:7">
      <c r="A688" s="516">
        <v>2083001</v>
      </c>
      <c r="B688" s="517" t="s">
        <v>660</v>
      </c>
      <c r="C688" s="518">
        <v>0</v>
      </c>
      <c r="D688" s="518">
        <v>0</v>
      </c>
      <c r="E688" s="518">
        <v>0</v>
      </c>
      <c r="F688" s="493">
        <f t="shared" si="20"/>
        <v>0</v>
      </c>
      <c r="G688" s="493">
        <f t="shared" si="21"/>
        <v>0</v>
      </c>
    </row>
    <row r="689" outlineLevel="2" spans="1:7">
      <c r="A689" s="516">
        <v>2083099</v>
      </c>
      <c r="B689" s="517" t="s">
        <v>661</v>
      </c>
      <c r="C689" s="518">
        <v>0</v>
      </c>
      <c r="D689" s="518">
        <v>0</v>
      </c>
      <c r="E689" s="518">
        <v>0</v>
      </c>
      <c r="F689" s="493">
        <f t="shared" si="20"/>
        <v>0</v>
      </c>
      <c r="G689" s="493">
        <f t="shared" si="21"/>
        <v>0</v>
      </c>
    </row>
    <row r="690" outlineLevel="1" spans="1:7">
      <c r="A690" s="514">
        <v>20899</v>
      </c>
      <c r="B690" s="515" t="s">
        <v>662</v>
      </c>
      <c r="C690" s="511">
        <f>SUM(C691)</f>
        <v>727.6</v>
      </c>
      <c r="D690" s="511">
        <f>SUM(D691)</f>
        <v>747</v>
      </c>
      <c r="E690" s="511">
        <f>SUM(E691)</f>
        <v>653</v>
      </c>
      <c r="F690" s="489">
        <f t="shared" si="20"/>
        <v>0.897471137987905</v>
      </c>
      <c r="G690" s="489">
        <f t="shared" si="21"/>
        <v>0.874163319946452</v>
      </c>
    </row>
    <row r="691" outlineLevel="2" spans="1:7">
      <c r="A691" s="516">
        <v>2089999</v>
      </c>
      <c r="B691" s="517" t="s">
        <v>662</v>
      </c>
      <c r="C691" s="518">
        <v>727.6</v>
      </c>
      <c r="D691" s="518">
        <v>747</v>
      </c>
      <c r="E691" s="518">
        <v>653</v>
      </c>
      <c r="F691" s="493">
        <f t="shared" si="20"/>
        <v>0.897471137987905</v>
      </c>
      <c r="G691" s="493">
        <f t="shared" si="21"/>
        <v>0.874163319946452</v>
      </c>
    </row>
    <row r="692" s="501" customFormat="1" spans="1:7">
      <c r="A692" s="512">
        <v>210</v>
      </c>
      <c r="B692" s="513" t="s">
        <v>1187</v>
      </c>
      <c r="C692" s="511">
        <f>SUM(C693,C698,C713,C717,C729,C732,C736,C741,C745,C749,C752,C761,C763,C769,C774)</f>
        <v>112917.379116</v>
      </c>
      <c r="D692" s="511">
        <f>SUM(D693,D698,D713,D717,D729,D732,D736,D741,D745,D749,D752,D761,D763,D769,D774)</f>
        <v>111836</v>
      </c>
      <c r="E692" s="511">
        <f>SUM(E693,E698,E713,E717,E729,E732,E736,E741,E745,E749,E752,E761,E763,E769,E774)</f>
        <v>93672.369302</v>
      </c>
      <c r="F692" s="489">
        <f t="shared" si="20"/>
        <v>0.829565564090629</v>
      </c>
      <c r="G692" s="489">
        <f t="shared" si="21"/>
        <v>0.837586906738438</v>
      </c>
    </row>
    <row r="693" outlineLevel="1" spans="1:7">
      <c r="A693" s="514">
        <v>21001</v>
      </c>
      <c r="B693" s="515" t="s">
        <v>664</v>
      </c>
      <c r="C693" s="511">
        <f>SUM(C694:C697)</f>
        <v>1522.084367</v>
      </c>
      <c r="D693" s="511">
        <f>SUM(D694:D697)</f>
        <v>1538</v>
      </c>
      <c r="E693" s="511">
        <f>SUM(E694:E697)</f>
        <v>1039.450236</v>
      </c>
      <c r="F693" s="489">
        <f t="shared" si="20"/>
        <v>0.682912365790036</v>
      </c>
      <c r="G693" s="489">
        <f t="shared" si="21"/>
        <v>0.675845407022107</v>
      </c>
    </row>
    <row r="694" outlineLevel="2" spans="1:7">
      <c r="A694" s="516">
        <v>2100101</v>
      </c>
      <c r="B694" s="517" t="s">
        <v>196</v>
      </c>
      <c r="C694" s="518">
        <v>906.793847</v>
      </c>
      <c r="D694" s="518">
        <v>903</v>
      </c>
      <c r="E694" s="518">
        <v>707.150236</v>
      </c>
      <c r="F694" s="493">
        <f t="shared" si="20"/>
        <v>0.77983572378607</v>
      </c>
      <c r="G694" s="493">
        <f t="shared" si="21"/>
        <v>0.783112110741971</v>
      </c>
    </row>
    <row r="695" outlineLevel="2" spans="1:7">
      <c r="A695" s="516">
        <v>2100102</v>
      </c>
      <c r="B695" s="517" t="s">
        <v>197</v>
      </c>
      <c r="C695" s="518">
        <v>372.48</v>
      </c>
      <c r="D695" s="518">
        <v>420</v>
      </c>
      <c r="E695" s="518">
        <v>332.3</v>
      </c>
      <c r="F695" s="493">
        <f t="shared" si="20"/>
        <v>0.892128436426117</v>
      </c>
      <c r="G695" s="493">
        <f t="shared" si="21"/>
        <v>0.791190476190476</v>
      </c>
    </row>
    <row r="696" outlineLevel="2" spans="1:7">
      <c r="A696" s="516">
        <v>2100103</v>
      </c>
      <c r="B696" s="517" t="s">
        <v>198</v>
      </c>
      <c r="C696" s="518">
        <v>0</v>
      </c>
      <c r="D696" s="518">
        <v>0</v>
      </c>
      <c r="E696" s="518">
        <v>0</v>
      </c>
      <c r="F696" s="493">
        <f t="shared" si="20"/>
        <v>0</v>
      </c>
      <c r="G696" s="493">
        <f t="shared" si="21"/>
        <v>0</v>
      </c>
    </row>
    <row r="697" outlineLevel="2" spans="1:7">
      <c r="A697" s="516">
        <v>2100199</v>
      </c>
      <c r="B697" s="517" t="s">
        <v>665</v>
      </c>
      <c r="C697" s="518">
        <v>242.81052</v>
      </c>
      <c r="D697" s="518">
        <v>215</v>
      </c>
      <c r="E697" s="518">
        <v>0</v>
      </c>
      <c r="F697" s="493">
        <f t="shared" si="20"/>
        <v>0</v>
      </c>
      <c r="G697" s="493">
        <f t="shared" si="21"/>
        <v>0</v>
      </c>
    </row>
    <row r="698" outlineLevel="1" spans="1:7">
      <c r="A698" s="514">
        <v>21002</v>
      </c>
      <c r="B698" s="515" t="s">
        <v>666</v>
      </c>
      <c r="C698" s="511">
        <f>SUM(C699:C712)</f>
        <v>29086.748599</v>
      </c>
      <c r="D698" s="511">
        <f>SUM(D699:D712)</f>
        <v>38552</v>
      </c>
      <c r="E698" s="511">
        <f>SUM(E699:E712)</f>
        <v>21046.04779</v>
      </c>
      <c r="F698" s="489">
        <f t="shared" si="20"/>
        <v>0.723561374292744</v>
      </c>
      <c r="G698" s="489">
        <f t="shared" si="21"/>
        <v>0.545913254565263</v>
      </c>
    </row>
    <row r="699" outlineLevel="2" spans="1:7">
      <c r="A699" s="516">
        <v>2100201</v>
      </c>
      <c r="B699" s="517" t="s">
        <v>667</v>
      </c>
      <c r="C699" s="518">
        <v>7357.888183</v>
      </c>
      <c r="D699" s="518">
        <v>21245</v>
      </c>
      <c r="E699" s="518">
        <v>4685</v>
      </c>
      <c r="F699" s="493">
        <f t="shared" si="20"/>
        <v>0.636731611500218</v>
      </c>
      <c r="G699" s="493">
        <f t="shared" si="21"/>
        <v>0.220522475876677</v>
      </c>
    </row>
    <row r="700" outlineLevel="2" spans="1:7">
      <c r="A700" s="516">
        <v>2100202</v>
      </c>
      <c r="B700" s="517" t="s">
        <v>668</v>
      </c>
      <c r="C700" s="518">
        <v>12393.940153</v>
      </c>
      <c r="D700" s="518">
        <v>8516</v>
      </c>
      <c r="E700" s="518">
        <v>8691.2</v>
      </c>
      <c r="F700" s="493">
        <f t="shared" si="20"/>
        <v>0.701245922822716</v>
      </c>
      <c r="G700" s="493">
        <f t="shared" si="21"/>
        <v>1.02057303898544</v>
      </c>
    </row>
    <row r="701" outlineLevel="2" spans="1:7">
      <c r="A701" s="516">
        <v>2100203</v>
      </c>
      <c r="B701" s="517" t="s">
        <v>669</v>
      </c>
      <c r="C701" s="518">
        <v>39.805486</v>
      </c>
      <c r="D701" s="518">
        <v>0</v>
      </c>
      <c r="E701" s="518">
        <v>965.862986</v>
      </c>
      <c r="F701" s="493">
        <f t="shared" si="20"/>
        <v>24.2645696123394</v>
      </c>
      <c r="G701" s="493">
        <f t="shared" si="21"/>
        <v>0</v>
      </c>
    </row>
    <row r="702" outlineLevel="2" spans="1:7">
      <c r="A702" s="516">
        <v>2100204</v>
      </c>
      <c r="B702" s="517" t="s">
        <v>670</v>
      </c>
      <c r="C702" s="518">
        <v>0</v>
      </c>
      <c r="D702" s="518">
        <v>0</v>
      </c>
      <c r="E702" s="518">
        <v>0</v>
      </c>
      <c r="F702" s="493">
        <f t="shared" si="20"/>
        <v>0</v>
      </c>
      <c r="G702" s="493">
        <f t="shared" si="21"/>
        <v>0</v>
      </c>
    </row>
    <row r="703" outlineLevel="2" spans="1:7">
      <c r="A703" s="516">
        <v>2100205</v>
      </c>
      <c r="B703" s="517" t="s">
        <v>671</v>
      </c>
      <c r="C703" s="518">
        <v>1395.629129</v>
      </c>
      <c r="D703" s="518">
        <v>1360</v>
      </c>
      <c r="E703" s="518">
        <v>2650</v>
      </c>
      <c r="F703" s="493">
        <f t="shared" si="20"/>
        <v>1.89878524669286</v>
      </c>
      <c r="G703" s="493">
        <f t="shared" si="21"/>
        <v>1.94852941176471</v>
      </c>
    </row>
    <row r="704" outlineLevel="2" spans="1:7">
      <c r="A704" s="516">
        <v>2100206</v>
      </c>
      <c r="B704" s="517" t="s">
        <v>672</v>
      </c>
      <c r="C704" s="518">
        <v>5875.596969</v>
      </c>
      <c r="D704" s="518">
        <v>5645</v>
      </c>
      <c r="E704" s="518">
        <v>1135</v>
      </c>
      <c r="F704" s="493">
        <f t="shared" si="20"/>
        <v>0.1931718608319</v>
      </c>
      <c r="G704" s="493">
        <f t="shared" si="21"/>
        <v>0.201062887511072</v>
      </c>
    </row>
    <row r="705" outlineLevel="2" spans="1:7">
      <c r="A705" s="516">
        <v>2100207</v>
      </c>
      <c r="B705" s="517" t="s">
        <v>673</v>
      </c>
      <c r="C705" s="518">
        <v>0</v>
      </c>
      <c r="D705" s="518">
        <v>0</v>
      </c>
      <c r="E705" s="518">
        <v>0</v>
      </c>
      <c r="F705" s="493">
        <f t="shared" si="20"/>
        <v>0</v>
      </c>
      <c r="G705" s="493">
        <f t="shared" si="21"/>
        <v>0</v>
      </c>
    </row>
    <row r="706" outlineLevel="2" spans="1:7">
      <c r="A706" s="516">
        <v>2100208</v>
      </c>
      <c r="B706" s="517" t="s">
        <v>674</v>
      </c>
      <c r="C706" s="518">
        <v>0</v>
      </c>
      <c r="D706" s="518">
        <v>0</v>
      </c>
      <c r="E706" s="518">
        <v>0</v>
      </c>
      <c r="F706" s="493">
        <f t="shared" si="20"/>
        <v>0</v>
      </c>
      <c r="G706" s="493">
        <f t="shared" si="21"/>
        <v>0</v>
      </c>
    </row>
    <row r="707" outlineLevel="2" spans="1:7">
      <c r="A707" s="516">
        <v>2100209</v>
      </c>
      <c r="B707" s="517" t="s">
        <v>675</v>
      </c>
      <c r="C707" s="518">
        <v>0</v>
      </c>
      <c r="D707" s="518">
        <v>0</v>
      </c>
      <c r="E707" s="518">
        <v>0</v>
      </c>
      <c r="F707" s="493">
        <f t="shared" si="20"/>
        <v>0</v>
      </c>
      <c r="G707" s="493">
        <f t="shared" si="21"/>
        <v>0</v>
      </c>
    </row>
    <row r="708" outlineLevel="2" spans="1:7">
      <c r="A708" s="516">
        <v>2100210</v>
      </c>
      <c r="B708" s="517" t="s">
        <v>676</v>
      </c>
      <c r="C708" s="518">
        <v>0</v>
      </c>
      <c r="D708" s="518">
        <v>0</v>
      </c>
      <c r="E708" s="518">
        <v>0</v>
      </c>
      <c r="F708" s="493">
        <f t="shared" si="20"/>
        <v>0</v>
      </c>
      <c r="G708" s="493">
        <f t="shared" si="21"/>
        <v>0</v>
      </c>
    </row>
    <row r="709" outlineLevel="2" spans="1:7">
      <c r="A709" s="516">
        <v>2100211</v>
      </c>
      <c r="B709" s="517" t="s">
        <v>677</v>
      </c>
      <c r="C709" s="518">
        <v>0</v>
      </c>
      <c r="D709" s="518">
        <v>0</v>
      </c>
      <c r="E709" s="518">
        <v>0</v>
      </c>
      <c r="F709" s="493">
        <f t="shared" si="20"/>
        <v>0</v>
      </c>
      <c r="G709" s="493">
        <f t="shared" si="21"/>
        <v>0</v>
      </c>
    </row>
    <row r="710" outlineLevel="2" spans="1:7">
      <c r="A710" s="516">
        <v>2100212</v>
      </c>
      <c r="B710" s="517" t="s">
        <v>678</v>
      </c>
      <c r="C710" s="518">
        <v>0</v>
      </c>
      <c r="D710" s="518">
        <v>0</v>
      </c>
      <c r="E710" s="518">
        <v>0</v>
      </c>
      <c r="F710" s="493">
        <f t="shared" si="20"/>
        <v>0</v>
      </c>
      <c r="G710" s="493">
        <f t="shared" si="21"/>
        <v>0</v>
      </c>
    </row>
    <row r="711" outlineLevel="2" spans="1:7">
      <c r="A711" s="516">
        <v>2100213</v>
      </c>
      <c r="B711" s="517" t="s">
        <v>679</v>
      </c>
      <c r="C711" s="518">
        <v>11.096844</v>
      </c>
      <c r="D711" s="518">
        <v>11</v>
      </c>
      <c r="E711" s="518">
        <v>0</v>
      </c>
      <c r="F711" s="493">
        <f t="shared" si="20"/>
        <v>0</v>
      </c>
      <c r="G711" s="493">
        <f t="shared" si="21"/>
        <v>0</v>
      </c>
    </row>
    <row r="712" outlineLevel="2" spans="1:7">
      <c r="A712" s="516">
        <v>2100299</v>
      </c>
      <c r="B712" s="517" t="s">
        <v>680</v>
      </c>
      <c r="C712" s="518">
        <v>2012.791835</v>
      </c>
      <c r="D712" s="518">
        <v>1775</v>
      </c>
      <c r="E712" s="518">
        <v>2918.984804</v>
      </c>
      <c r="F712" s="493">
        <f t="shared" ref="F712:F775" si="22">IF(C712&gt;0,E712/C712,0)</f>
        <v>1.45021693413219</v>
      </c>
      <c r="G712" s="493">
        <f t="shared" ref="G712:G775" si="23">IF(D712&gt;0,E712/D712,0)</f>
        <v>1.64449848112676</v>
      </c>
    </row>
    <row r="713" outlineLevel="1" spans="1:7">
      <c r="A713" s="514">
        <v>21003</v>
      </c>
      <c r="B713" s="515" t="s">
        <v>681</v>
      </c>
      <c r="C713" s="511">
        <f>SUM(C714:C716)</f>
        <v>576.277208</v>
      </c>
      <c r="D713" s="511">
        <f>SUM(D714:D716)</f>
        <v>911</v>
      </c>
      <c r="E713" s="511">
        <f>SUM(E714:E716)</f>
        <v>724.93354</v>
      </c>
      <c r="F713" s="489">
        <f t="shared" si="22"/>
        <v>1.2579597630035</v>
      </c>
      <c r="G713" s="489">
        <f t="shared" si="23"/>
        <v>0.795755806805708</v>
      </c>
    </row>
    <row r="714" outlineLevel="2" spans="1:7">
      <c r="A714" s="516">
        <v>2100301</v>
      </c>
      <c r="B714" s="517" t="s">
        <v>682</v>
      </c>
      <c r="C714" s="518">
        <v>424.549032</v>
      </c>
      <c r="D714" s="518">
        <v>761</v>
      </c>
      <c r="E714" s="518">
        <v>200</v>
      </c>
      <c r="F714" s="493">
        <f t="shared" si="22"/>
        <v>0.471088107439143</v>
      </c>
      <c r="G714" s="493">
        <f t="shared" si="23"/>
        <v>0.26281208935611</v>
      </c>
    </row>
    <row r="715" outlineLevel="2" spans="1:7">
      <c r="A715" s="516">
        <v>2100302</v>
      </c>
      <c r="B715" s="517" t="s">
        <v>683</v>
      </c>
      <c r="C715" s="518">
        <v>0</v>
      </c>
      <c r="D715" s="518">
        <v>0</v>
      </c>
      <c r="E715" s="518">
        <v>0</v>
      </c>
      <c r="F715" s="493">
        <f t="shared" si="22"/>
        <v>0</v>
      </c>
      <c r="G715" s="493">
        <f t="shared" si="23"/>
        <v>0</v>
      </c>
    </row>
    <row r="716" outlineLevel="2" spans="1:7">
      <c r="A716" s="516">
        <v>2100399</v>
      </c>
      <c r="B716" s="517" t="s">
        <v>684</v>
      </c>
      <c r="C716" s="518">
        <v>151.728176</v>
      </c>
      <c r="D716" s="518">
        <v>150</v>
      </c>
      <c r="E716" s="518">
        <v>524.93354</v>
      </c>
      <c r="F716" s="493">
        <f t="shared" si="22"/>
        <v>3.4596971626417</v>
      </c>
      <c r="G716" s="493">
        <f t="shared" si="23"/>
        <v>3.49955693333333</v>
      </c>
    </row>
    <row r="717" outlineLevel="1" spans="1:7">
      <c r="A717" s="514">
        <v>21004</v>
      </c>
      <c r="B717" s="515" t="s">
        <v>685</v>
      </c>
      <c r="C717" s="511">
        <f>SUM(C718:C728)</f>
        <v>31255.133974</v>
      </c>
      <c r="D717" s="511">
        <f>SUM(D718:D728)</f>
        <v>19328</v>
      </c>
      <c r="E717" s="511">
        <f>SUM(E718:E728)</f>
        <v>15214.226994</v>
      </c>
      <c r="F717" s="489">
        <f t="shared" si="22"/>
        <v>0.486775292873681</v>
      </c>
      <c r="G717" s="489">
        <f t="shared" si="23"/>
        <v>0.787159923116722</v>
      </c>
    </row>
    <row r="718" outlineLevel="2" spans="1:7">
      <c r="A718" s="516">
        <v>2100401</v>
      </c>
      <c r="B718" s="517" t="s">
        <v>686</v>
      </c>
      <c r="C718" s="518">
        <v>14332.973723</v>
      </c>
      <c r="D718" s="518">
        <v>6537</v>
      </c>
      <c r="E718" s="518">
        <v>5986.543062</v>
      </c>
      <c r="F718" s="493">
        <f t="shared" si="22"/>
        <v>0.417676274142151</v>
      </c>
      <c r="G718" s="493">
        <f t="shared" si="23"/>
        <v>0.915793645709041</v>
      </c>
    </row>
    <row r="719" outlineLevel="2" spans="1:7">
      <c r="A719" s="516">
        <v>2100402</v>
      </c>
      <c r="B719" s="517" t="s">
        <v>687</v>
      </c>
      <c r="C719" s="518">
        <v>1186.074432</v>
      </c>
      <c r="D719" s="518">
        <v>912</v>
      </c>
      <c r="E719" s="518">
        <v>743.302798</v>
      </c>
      <c r="F719" s="493">
        <f t="shared" si="22"/>
        <v>0.626691527905729</v>
      </c>
      <c r="G719" s="493">
        <f t="shared" si="23"/>
        <v>0.815024997807018</v>
      </c>
    </row>
    <row r="720" outlineLevel="2" spans="1:7">
      <c r="A720" s="516">
        <v>2100403</v>
      </c>
      <c r="B720" s="517" t="s">
        <v>688</v>
      </c>
      <c r="C720" s="518">
        <v>0</v>
      </c>
      <c r="D720" s="518">
        <v>0</v>
      </c>
      <c r="E720" s="518">
        <v>0</v>
      </c>
      <c r="F720" s="493">
        <f t="shared" si="22"/>
        <v>0</v>
      </c>
      <c r="G720" s="493">
        <f t="shared" si="23"/>
        <v>0</v>
      </c>
    </row>
    <row r="721" outlineLevel="2" spans="1:7">
      <c r="A721" s="516">
        <v>2100404</v>
      </c>
      <c r="B721" s="517" t="s">
        <v>689</v>
      </c>
      <c r="C721" s="518">
        <v>0</v>
      </c>
      <c r="D721" s="518">
        <v>0</v>
      </c>
      <c r="E721" s="518">
        <v>0</v>
      </c>
      <c r="F721" s="493">
        <f t="shared" si="22"/>
        <v>0</v>
      </c>
      <c r="G721" s="493">
        <f t="shared" si="23"/>
        <v>0</v>
      </c>
    </row>
    <row r="722" outlineLevel="2" spans="1:7">
      <c r="A722" s="516">
        <v>2100405</v>
      </c>
      <c r="B722" s="517" t="s">
        <v>690</v>
      </c>
      <c r="C722" s="518">
        <v>275.436902</v>
      </c>
      <c r="D722" s="518">
        <v>275</v>
      </c>
      <c r="E722" s="518">
        <v>169.282185</v>
      </c>
      <c r="F722" s="493">
        <f t="shared" si="22"/>
        <v>0.614595153266718</v>
      </c>
      <c r="G722" s="493">
        <f t="shared" si="23"/>
        <v>0.615571581818182</v>
      </c>
    </row>
    <row r="723" outlineLevel="2" spans="1:7">
      <c r="A723" s="516">
        <v>2100406</v>
      </c>
      <c r="B723" s="517" t="s">
        <v>691</v>
      </c>
      <c r="C723" s="518">
        <v>1697.569069</v>
      </c>
      <c r="D723" s="518">
        <v>1679</v>
      </c>
      <c r="E723" s="518">
        <v>1223.020138</v>
      </c>
      <c r="F723" s="493">
        <f t="shared" si="22"/>
        <v>0.720453830323649</v>
      </c>
      <c r="G723" s="493">
        <f t="shared" si="23"/>
        <v>0.728421761762954</v>
      </c>
    </row>
    <row r="724" outlineLevel="2" spans="1:7">
      <c r="A724" s="516">
        <v>2100407</v>
      </c>
      <c r="B724" s="517" t="s">
        <v>692</v>
      </c>
      <c r="C724" s="518">
        <v>0</v>
      </c>
      <c r="D724" s="518">
        <v>0</v>
      </c>
      <c r="E724" s="518">
        <v>0</v>
      </c>
      <c r="F724" s="493">
        <f t="shared" si="22"/>
        <v>0</v>
      </c>
      <c r="G724" s="493">
        <f t="shared" si="23"/>
        <v>0</v>
      </c>
    </row>
    <row r="725" outlineLevel="2" spans="1:7">
      <c r="A725" s="516">
        <v>2100408</v>
      </c>
      <c r="B725" s="517" t="s">
        <v>693</v>
      </c>
      <c r="C725" s="518">
        <v>6724.97</v>
      </c>
      <c r="D725" s="518">
        <v>4295</v>
      </c>
      <c r="E725" s="518">
        <v>805.9</v>
      </c>
      <c r="F725" s="493">
        <f t="shared" si="22"/>
        <v>0.119836965815461</v>
      </c>
      <c r="G725" s="493">
        <f t="shared" si="23"/>
        <v>0.187636786961583</v>
      </c>
    </row>
    <row r="726" outlineLevel="2" spans="1:7">
      <c r="A726" s="516">
        <v>2100409</v>
      </c>
      <c r="B726" s="517" t="s">
        <v>694</v>
      </c>
      <c r="C726" s="518">
        <v>2596.74</v>
      </c>
      <c r="D726" s="518">
        <v>1344</v>
      </c>
      <c r="E726" s="518">
        <v>548.178811</v>
      </c>
      <c r="F726" s="493">
        <f t="shared" si="22"/>
        <v>0.211102694532375</v>
      </c>
      <c r="G726" s="493">
        <f t="shared" si="23"/>
        <v>0.407871139136905</v>
      </c>
    </row>
    <row r="727" outlineLevel="2" spans="1:7">
      <c r="A727" s="516">
        <v>2100410</v>
      </c>
      <c r="B727" s="517" t="s">
        <v>695</v>
      </c>
      <c r="C727" s="518">
        <v>4168</v>
      </c>
      <c r="D727" s="518">
        <v>4067</v>
      </c>
      <c r="E727" s="518">
        <v>5738</v>
      </c>
      <c r="F727" s="493">
        <f t="shared" si="22"/>
        <v>1.37667946257198</v>
      </c>
      <c r="G727" s="493">
        <f t="shared" si="23"/>
        <v>1.41086796164249</v>
      </c>
    </row>
    <row r="728" outlineLevel="2" spans="1:7">
      <c r="A728" s="516">
        <v>2100499</v>
      </c>
      <c r="B728" s="517" t="s">
        <v>696</v>
      </c>
      <c r="C728" s="518">
        <v>273.369848</v>
      </c>
      <c r="D728" s="518">
        <v>219</v>
      </c>
      <c r="E728" s="518">
        <v>0</v>
      </c>
      <c r="F728" s="493">
        <f t="shared" si="22"/>
        <v>0</v>
      </c>
      <c r="G728" s="493">
        <f t="shared" si="23"/>
        <v>0</v>
      </c>
    </row>
    <row r="729" outlineLevel="1" spans="1:7">
      <c r="A729" s="514">
        <v>21006</v>
      </c>
      <c r="B729" s="515" t="s">
        <v>697</v>
      </c>
      <c r="C729" s="511">
        <f>SUM(C730:C731)</f>
        <v>23</v>
      </c>
      <c r="D729" s="511">
        <f>SUM(D730:D731)</f>
        <v>32</v>
      </c>
      <c r="E729" s="511">
        <f>SUM(E730:E731)</f>
        <v>0</v>
      </c>
      <c r="F729" s="489">
        <f t="shared" si="22"/>
        <v>0</v>
      </c>
      <c r="G729" s="489">
        <f t="shared" si="23"/>
        <v>0</v>
      </c>
    </row>
    <row r="730" outlineLevel="2" spans="1:7">
      <c r="A730" s="516">
        <v>2100601</v>
      </c>
      <c r="B730" s="517" t="s">
        <v>698</v>
      </c>
      <c r="C730" s="518">
        <v>0</v>
      </c>
      <c r="D730" s="518">
        <v>9</v>
      </c>
      <c r="E730" s="518">
        <v>0</v>
      </c>
      <c r="F730" s="493">
        <f t="shared" si="22"/>
        <v>0</v>
      </c>
      <c r="G730" s="493">
        <f t="shared" si="23"/>
        <v>0</v>
      </c>
    </row>
    <row r="731" outlineLevel="2" spans="1:7">
      <c r="A731" s="516">
        <v>2100699</v>
      </c>
      <c r="B731" s="517" t="s">
        <v>699</v>
      </c>
      <c r="C731" s="518">
        <v>23</v>
      </c>
      <c r="D731" s="518">
        <v>23</v>
      </c>
      <c r="E731" s="518">
        <v>0</v>
      </c>
      <c r="F731" s="493">
        <f t="shared" si="22"/>
        <v>0</v>
      </c>
      <c r="G731" s="493">
        <f t="shared" si="23"/>
        <v>0</v>
      </c>
    </row>
    <row r="732" outlineLevel="1" spans="1:7">
      <c r="A732" s="514">
        <v>21007</v>
      </c>
      <c r="B732" s="515" t="s">
        <v>700</v>
      </c>
      <c r="C732" s="511">
        <f>SUM(C733:C735)</f>
        <v>153.77627</v>
      </c>
      <c r="D732" s="511">
        <f>SUM(D733:D735)</f>
        <v>202</v>
      </c>
      <c r="E732" s="511">
        <f>SUM(E733:E735)</f>
        <v>121.959283</v>
      </c>
      <c r="F732" s="489">
        <f t="shared" si="22"/>
        <v>0.793095599210463</v>
      </c>
      <c r="G732" s="489">
        <f t="shared" si="23"/>
        <v>0.603758826732673</v>
      </c>
    </row>
    <row r="733" outlineLevel="2" spans="1:7">
      <c r="A733" s="516">
        <v>2100716</v>
      </c>
      <c r="B733" s="517" t="s">
        <v>701</v>
      </c>
      <c r="C733" s="518">
        <v>84.50757</v>
      </c>
      <c r="D733" s="518">
        <v>81</v>
      </c>
      <c r="E733" s="518">
        <v>71.959283</v>
      </c>
      <c r="F733" s="493">
        <f t="shared" si="22"/>
        <v>0.851512864468828</v>
      </c>
      <c r="G733" s="493">
        <f t="shared" si="23"/>
        <v>0.888386209876543</v>
      </c>
    </row>
    <row r="734" outlineLevel="2" spans="1:7">
      <c r="A734" s="516">
        <v>2100717</v>
      </c>
      <c r="B734" s="517" t="s">
        <v>702</v>
      </c>
      <c r="C734" s="518">
        <v>0</v>
      </c>
      <c r="D734" s="518">
        <v>2</v>
      </c>
      <c r="E734" s="518">
        <v>0</v>
      </c>
      <c r="F734" s="493">
        <f t="shared" si="22"/>
        <v>0</v>
      </c>
      <c r="G734" s="493">
        <f t="shared" si="23"/>
        <v>0</v>
      </c>
    </row>
    <row r="735" outlineLevel="2" spans="1:7">
      <c r="A735" s="516">
        <v>2100799</v>
      </c>
      <c r="B735" s="517" t="s">
        <v>703</v>
      </c>
      <c r="C735" s="518">
        <v>69.2687</v>
      </c>
      <c r="D735" s="518">
        <v>119</v>
      </c>
      <c r="E735" s="518">
        <v>50</v>
      </c>
      <c r="F735" s="493">
        <f t="shared" si="22"/>
        <v>0.721826741370922</v>
      </c>
      <c r="G735" s="493">
        <f t="shared" si="23"/>
        <v>0.420168067226891</v>
      </c>
    </row>
    <row r="736" outlineLevel="1" spans="1:7">
      <c r="A736" s="514">
        <v>21011</v>
      </c>
      <c r="B736" s="515" t="s">
        <v>704</v>
      </c>
      <c r="C736" s="511">
        <f>SUM(C737:C740)</f>
        <v>8010.408665</v>
      </c>
      <c r="D736" s="511">
        <f>SUM(D737:D740)</f>
        <v>7958</v>
      </c>
      <c r="E736" s="511">
        <f>SUM(E737:E740)</f>
        <v>7628.245808</v>
      </c>
      <c r="F736" s="489">
        <f t="shared" si="22"/>
        <v>0.952291715319121</v>
      </c>
      <c r="G736" s="489">
        <f t="shared" si="23"/>
        <v>0.958563182709223</v>
      </c>
    </row>
    <row r="737" outlineLevel="2" spans="1:7">
      <c r="A737" s="516">
        <v>2101101</v>
      </c>
      <c r="B737" s="517" t="s">
        <v>705</v>
      </c>
      <c r="C737" s="518">
        <v>4097.798224</v>
      </c>
      <c r="D737" s="518">
        <v>4094</v>
      </c>
      <c r="E737" s="518">
        <v>3556.662371</v>
      </c>
      <c r="F737" s="493">
        <f t="shared" si="22"/>
        <v>0.867944729481634</v>
      </c>
      <c r="G737" s="493">
        <f t="shared" si="23"/>
        <v>0.868749968490474</v>
      </c>
    </row>
    <row r="738" outlineLevel="2" spans="1:7">
      <c r="A738" s="516">
        <v>2101102</v>
      </c>
      <c r="B738" s="517" t="s">
        <v>706</v>
      </c>
      <c r="C738" s="518">
        <v>1848.823155</v>
      </c>
      <c r="D738" s="518">
        <v>1805</v>
      </c>
      <c r="E738" s="518">
        <v>2039.737823</v>
      </c>
      <c r="F738" s="493">
        <f t="shared" si="22"/>
        <v>1.10326280665822</v>
      </c>
      <c r="G738" s="493">
        <f t="shared" si="23"/>
        <v>1.13004865540166</v>
      </c>
    </row>
    <row r="739" outlineLevel="2" spans="1:7">
      <c r="A739" s="516">
        <v>2101103</v>
      </c>
      <c r="B739" s="517" t="s">
        <v>707</v>
      </c>
      <c r="C739" s="518">
        <v>2063.787286</v>
      </c>
      <c r="D739" s="518">
        <v>2059</v>
      </c>
      <c r="E739" s="518">
        <v>2031.845614</v>
      </c>
      <c r="F739" s="493">
        <f t="shared" si="22"/>
        <v>0.984522788653326</v>
      </c>
      <c r="G739" s="493">
        <f t="shared" si="23"/>
        <v>0.986811857212239</v>
      </c>
    </row>
    <row r="740" outlineLevel="2" spans="1:7">
      <c r="A740" s="516">
        <v>2101199</v>
      </c>
      <c r="B740" s="517" t="s">
        <v>708</v>
      </c>
      <c r="C740" s="518">
        <v>0</v>
      </c>
      <c r="D740" s="518">
        <v>0</v>
      </c>
      <c r="E740" s="518">
        <v>0</v>
      </c>
      <c r="F740" s="493">
        <f t="shared" si="22"/>
        <v>0</v>
      </c>
      <c r="G740" s="493">
        <f t="shared" si="23"/>
        <v>0</v>
      </c>
    </row>
    <row r="741" ht="27" outlineLevel="1" spans="1:7">
      <c r="A741" s="514">
        <v>21012</v>
      </c>
      <c r="B741" s="515" t="s">
        <v>709</v>
      </c>
      <c r="C741" s="511">
        <f>SUM(C742:C744)</f>
        <v>39941</v>
      </c>
      <c r="D741" s="511">
        <f>SUM(D742:D744)</f>
        <v>40948</v>
      </c>
      <c r="E741" s="511">
        <f>SUM(E742:E744)</f>
        <v>44656.0092</v>
      </c>
      <c r="F741" s="489">
        <f t="shared" si="22"/>
        <v>1.11804935279537</v>
      </c>
      <c r="G741" s="489">
        <f t="shared" si="23"/>
        <v>1.09055409788024</v>
      </c>
    </row>
    <row r="742" ht="27" outlineLevel="2" spans="1:7">
      <c r="A742" s="516">
        <v>2101201</v>
      </c>
      <c r="B742" s="517" t="s">
        <v>710</v>
      </c>
      <c r="C742" s="518">
        <v>1021.3</v>
      </c>
      <c r="D742" s="518">
        <v>1506</v>
      </c>
      <c r="E742" s="518">
        <v>0</v>
      </c>
      <c r="F742" s="493">
        <f t="shared" si="22"/>
        <v>0</v>
      </c>
      <c r="G742" s="493">
        <f t="shared" si="23"/>
        <v>0</v>
      </c>
    </row>
    <row r="743" ht="27" outlineLevel="2" spans="1:7">
      <c r="A743" s="516">
        <v>2101202</v>
      </c>
      <c r="B743" s="517" t="s">
        <v>711</v>
      </c>
      <c r="C743" s="518">
        <v>37819.7</v>
      </c>
      <c r="D743" s="518">
        <v>39442</v>
      </c>
      <c r="E743" s="518">
        <v>44656.0092</v>
      </c>
      <c r="F743" s="493">
        <f t="shared" si="22"/>
        <v>1.18076053485353</v>
      </c>
      <c r="G743" s="493">
        <f t="shared" si="23"/>
        <v>1.13219434105776</v>
      </c>
    </row>
    <row r="744" ht="27" outlineLevel="2" spans="1:7">
      <c r="A744" s="516">
        <v>2101299</v>
      </c>
      <c r="B744" s="517" t="s">
        <v>712</v>
      </c>
      <c r="C744" s="518">
        <v>1100</v>
      </c>
      <c r="D744" s="518">
        <v>0</v>
      </c>
      <c r="E744" s="518">
        <v>0</v>
      </c>
      <c r="F744" s="493">
        <f t="shared" si="22"/>
        <v>0</v>
      </c>
      <c r="G744" s="493">
        <f t="shared" si="23"/>
        <v>0</v>
      </c>
    </row>
    <row r="745" outlineLevel="1" spans="1:7">
      <c r="A745" s="514">
        <v>21013</v>
      </c>
      <c r="B745" s="515" t="s">
        <v>713</v>
      </c>
      <c r="C745" s="511">
        <f>SUM(C746:C748)</f>
        <v>0</v>
      </c>
      <c r="D745" s="511">
        <f>SUM(D746:D748)</f>
        <v>0</v>
      </c>
      <c r="E745" s="511">
        <f>SUM(E746:E748)</f>
        <v>1100</v>
      </c>
      <c r="F745" s="489">
        <f t="shared" si="22"/>
        <v>0</v>
      </c>
      <c r="G745" s="489">
        <f t="shared" si="23"/>
        <v>0</v>
      </c>
    </row>
    <row r="746" outlineLevel="2" spans="1:7">
      <c r="A746" s="516">
        <v>2101301</v>
      </c>
      <c r="B746" s="517" t="s">
        <v>714</v>
      </c>
      <c r="C746" s="518">
        <v>0</v>
      </c>
      <c r="D746" s="518">
        <v>0</v>
      </c>
      <c r="E746" s="518">
        <v>1100</v>
      </c>
      <c r="F746" s="493">
        <f t="shared" si="22"/>
        <v>0</v>
      </c>
      <c r="G746" s="493">
        <f t="shared" si="23"/>
        <v>0</v>
      </c>
    </row>
    <row r="747" outlineLevel="2" spans="1:7">
      <c r="A747" s="516">
        <v>2101302</v>
      </c>
      <c r="B747" s="517" t="s">
        <v>715</v>
      </c>
      <c r="C747" s="518">
        <v>0</v>
      </c>
      <c r="D747" s="518">
        <v>0</v>
      </c>
      <c r="E747" s="518">
        <v>0</v>
      </c>
      <c r="F747" s="493">
        <f t="shared" si="22"/>
        <v>0</v>
      </c>
      <c r="G747" s="493">
        <f t="shared" si="23"/>
        <v>0</v>
      </c>
    </row>
    <row r="748" outlineLevel="2" spans="1:7">
      <c r="A748" s="516">
        <v>2101399</v>
      </c>
      <c r="B748" s="517" t="s">
        <v>716</v>
      </c>
      <c r="C748" s="518">
        <v>0</v>
      </c>
      <c r="D748" s="518">
        <v>0</v>
      </c>
      <c r="E748" s="518">
        <v>0</v>
      </c>
      <c r="F748" s="493">
        <f t="shared" si="22"/>
        <v>0</v>
      </c>
      <c r="G748" s="493">
        <f t="shared" si="23"/>
        <v>0</v>
      </c>
    </row>
    <row r="749" outlineLevel="1" spans="1:7">
      <c r="A749" s="514">
        <v>21014</v>
      </c>
      <c r="B749" s="515" t="s">
        <v>717</v>
      </c>
      <c r="C749" s="511">
        <f>SUM(C750:C751)</f>
        <v>411.433722</v>
      </c>
      <c r="D749" s="511">
        <f>SUM(D750:D751)</f>
        <v>441</v>
      </c>
      <c r="E749" s="511">
        <f>SUM(E750:E751)</f>
        <v>140</v>
      </c>
      <c r="F749" s="489">
        <f t="shared" si="22"/>
        <v>0.340273517978675</v>
      </c>
      <c r="G749" s="489">
        <f t="shared" si="23"/>
        <v>0.317460317460317</v>
      </c>
    </row>
    <row r="750" outlineLevel="2" spans="1:7">
      <c r="A750" s="516">
        <v>2101401</v>
      </c>
      <c r="B750" s="517" t="s">
        <v>718</v>
      </c>
      <c r="C750" s="518">
        <v>396.63793</v>
      </c>
      <c r="D750" s="518">
        <v>426</v>
      </c>
      <c r="E750" s="518">
        <v>140</v>
      </c>
      <c r="F750" s="493">
        <f t="shared" si="22"/>
        <v>0.35296674728007</v>
      </c>
      <c r="G750" s="493">
        <f t="shared" si="23"/>
        <v>0.328638497652582</v>
      </c>
    </row>
    <row r="751" outlineLevel="2" spans="1:7">
      <c r="A751" s="516">
        <v>2101499</v>
      </c>
      <c r="B751" s="517" t="s">
        <v>719</v>
      </c>
      <c r="C751" s="518">
        <v>14.795792</v>
      </c>
      <c r="D751" s="518">
        <v>15</v>
      </c>
      <c r="E751" s="518">
        <v>0</v>
      </c>
      <c r="F751" s="493">
        <f t="shared" si="22"/>
        <v>0</v>
      </c>
      <c r="G751" s="493">
        <f t="shared" si="23"/>
        <v>0</v>
      </c>
    </row>
    <row r="752" outlineLevel="1" spans="1:7">
      <c r="A752" s="514">
        <v>21015</v>
      </c>
      <c r="B752" s="515" t="s">
        <v>720</v>
      </c>
      <c r="C752" s="511">
        <f>SUM(C753:C760)</f>
        <v>1829.186357</v>
      </c>
      <c r="D752" s="511">
        <f>SUM(D753:D760)</f>
        <v>1652</v>
      </c>
      <c r="E752" s="511">
        <f>SUM(E753:E760)</f>
        <v>1641.557945</v>
      </c>
      <c r="F752" s="489">
        <f t="shared" si="22"/>
        <v>0.897425206960474</v>
      </c>
      <c r="G752" s="489">
        <f t="shared" si="23"/>
        <v>0.99367914346247</v>
      </c>
    </row>
    <row r="753" outlineLevel="2" spans="1:7">
      <c r="A753" s="516">
        <v>2101501</v>
      </c>
      <c r="B753" s="517" t="s">
        <v>196</v>
      </c>
      <c r="C753" s="518">
        <v>977.186357</v>
      </c>
      <c r="D753" s="518">
        <v>952</v>
      </c>
      <c r="E753" s="518">
        <v>975.557945</v>
      </c>
      <c r="F753" s="493">
        <f t="shared" si="22"/>
        <v>0.998333570676325</v>
      </c>
      <c r="G753" s="493">
        <f t="shared" si="23"/>
        <v>1.02474574054622</v>
      </c>
    </row>
    <row r="754" outlineLevel="2" spans="1:7">
      <c r="A754" s="516">
        <v>2101502</v>
      </c>
      <c r="B754" s="517" t="s">
        <v>197</v>
      </c>
      <c r="C754" s="518">
        <v>0</v>
      </c>
      <c r="D754" s="518">
        <v>0</v>
      </c>
      <c r="E754" s="518">
        <v>0</v>
      </c>
      <c r="F754" s="493">
        <f t="shared" si="22"/>
        <v>0</v>
      </c>
      <c r="G754" s="493">
        <f t="shared" si="23"/>
        <v>0</v>
      </c>
    </row>
    <row r="755" outlineLevel="2" spans="1:7">
      <c r="A755" s="516">
        <v>2101503</v>
      </c>
      <c r="B755" s="517" t="s">
        <v>198</v>
      </c>
      <c r="C755" s="518">
        <v>0</v>
      </c>
      <c r="D755" s="518">
        <v>0</v>
      </c>
      <c r="E755" s="518">
        <v>0</v>
      </c>
      <c r="F755" s="493">
        <f t="shared" si="22"/>
        <v>0</v>
      </c>
      <c r="G755" s="493">
        <f t="shared" si="23"/>
        <v>0</v>
      </c>
    </row>
    <row r="756" outlineLevel="2" spans="1:7">
      <c r="A756" s="516">
        <v>2101504</v>
      </c>
      <c r="B756" s="517" t="s">
        <v>237</v>
      </c>
      <c r="C756" s="518">
        <v>0</v>
      </c>
      <c r="D756" s="518">
        <v>8</v>
      </c>
      <c r="E756" s="518">
        <v>151</v>
      </c>
      <c r="F756" s="493">
        <f t="shared" si="22"/>
        <v>0</v>
      </c>
      <c r="G756" s="493">
        <f t="shared" si="23"/>
        <v>18.875</v>
      </c>
    </row>
    <row r="757" outlineLevel="2" spans="1:7">
      <c r="A757" s="516">
        <v>2101505</v>
      </c>
      <c r="B757" s="517" t="s">
        <v>721</v>
      </c>
      <c r="C757" s="518">
        <v>508</v>
      </c>
      <c r="D757" s="518">
        <v>526</v>
      </c>
      <c r="E757" s="518">
        <v>36</v>
      </c>
      <c r="F757" s="493">
        <f t="shared" si="22"/>
        <v>0.0708661417322835</v>
      </c>
      <c r="G757" s="493">
        <f t="shared" si="23"/>
        <v>0.0684410646387833</v>
      </c>
    </row>
    <row r="758" outlineLevel="2" spans="1:7">
      <c r="A758" s="516">
        <v>2101506</v>
      </c>
      <c r="B758" s="517" t="s">
        <v>722</v>
      </c>
      <c r="C758" s="518">
        <v>73</v>
      </c>
      <c r="D758" s="518">
        <v>71</v>
      </c>
      <c r="E758" s="518">
        <v>51</v>
      </c>
      <c r="F758" s="493">
        <f t="shared" si="22"/>
        <v>0.698630136986301</v>
      </c>
      <c r="G758" s="493">
        <f t="shared" si="23"/>
        <v>0.71830985915493</v>
      </c>
    </row>
    <row r="759" outlineLevel="2" spans="1:7">
      <c r="A759" s="516">
        <v>2101550</v>
      </c>
      <c r="B759" s="517" t="s">
        <v>205</v>
      </c>
      <c r="C759" s="518">
        <v>0</v>
      </c>
      <c r="D759" s="518">
        <v>0</v>
      </c>
      <c r="E759" s="518">
        <v>0</v>
      </c>
      <c r="F759" s="493">
        <f t="shared" si="22"/>
        <v>0</v>
      </c>
      <c r="G759" s="493">
        <f t="shared" si="23"/>
        <v>0</v>
      </c>
    </row>
    <row r="760" outlineLevel="2" spans="1:7">
      <c r="A760" s="516">
        <v>2101599</v>
      </c>
      <c r="B760" s="517" t="s">
        <v>723</v>
      </c>
      <c r="C760" s="518">
        <v>271</v>
      </c>
      <c r="D760" s="518">
        <v>95</v>
      </c>
      <c r="E760" s="518">
        <v>428</v>
      </c>
      <c r="F760" s="493">
        <f t="shared" si="22"/>
        <v>1.57933579335793</v>
      </c>
      <c r="G760" s="493">
        <f t="shared" si="23"/>
        <v>4.50526315789474</v>
      </c>
    </row>
    <row r="761" outlineLevel="1" spans="1:7">
      <c r="A761" s="514">
        <v>21016</v>
      </c>
      <c r="B761" s="515" t="s">
        <v>724</v>
      </c>
      <c r="C761" s="511">
        <f>SUM(C762)</f>
        <v>0</v>
      </c>
      <c r="D761" s="511">
        <f>SUM(D762)</f>
        <v>0</v>
      </c>
      <c r="E761" s="511">
        <f>SUM(E762)</f>
        <v>0</v>
      </c>
      <c r="F761" s="489">
        <f t="shared" si="22"/>
        <v>0</v>
      </c>
      <c r="G761" s="489">
        <f t="shared" si="23"/>
        <v>0</v>
      </c>
    </row>
    <row r="762" outlineLevel="2" spans="1:7">
      <c r="A762" s="516">
        <v>2101601</v>
      </c>
      <c r="B762" s="517" t="s">
        <v>724</v>
      </c>
      <c r="C762" s="518">
        <v>0</v>
      </c>
      <c r="D762" s="518">
        <v>0</v>
      </c>
      <c r="E762" s="518">
        <v>0</v>
      </c>
      <c r="F762" s="493">
        <f t="shared" si="22"/>
        <v>0</v>
      </c>
      <c r="G762" s="493">
        <f t="shared" si="23"/>
        <v>0</v>
      </c>
    </row>
    <row r="763" outlineLevel="1" spans="1:7">
      <c r="A763" s="514">
        <v>21017</v>
      </c>
      <c r="B763" s="515" t="s">
        <v>725</v>
      </c>
      <c r="C763" s="511">
        <f>SUM(C764:C768)</f>
        <v>0</v>
      </c>
      <c r="D763" s="511">
        <f>SUM(D764:D768)</f>
        <v>0</v>
      </c>
      <c r="E763" s="511">
        <f>SUM(E764:E768)</f>
        <v>0</v>
      </c>
      <c r="F763" s="489">
        <f t="shared" si="22"/>
        <v>0</v>
      </c>
      <c r="G763" s="489">
        <f t="shared" si="23"/>
        <v>0</v>
      </c>
    </row>
    <row r="764" outlineLevel="2" spans="1:7">
      <c r="A764" s="516">
        <v>2101701</v>
      </c>
      <c r="B764" s="517" t="s">
        <v>196</v>
      </c>
      <c r="C764" s="518"/>
      <c r="D764" s="518">
        <v>0</v>
      </c>
      <c r="E764" s="518">
        <v>0</v>
      </c>
      <c r="F764" s="493">
        <f t="shared" si="22"/>
        <v>0</v>
      </c>
      <c r="G764" s="493">
        <f t="shared" si="23"/>
        <v>0</v>
      </c>
    </row>
    <row r="765" outlineLevel="2" spans="1:7">
      <c r="A765" s="516">
        <v>2101702</v>
      </c>
      <c r="B765" s="517" t="s">
        <v>197</v>
      </c>
      <c r="C765" s="518"/>
      <c r="D765" s="518">
        <v>0</v>
      </c>
      <c r="E765" s="518">
        <v>0</v>
      </c>
      <c r="F765" s="493">
        <f t="shared" si="22"/>
        <v>0</v>
      </c>
      <c r="G765" s="493">
        <f t="shared" si="23"/>
        <v>0</v>
      </c>
    </row>
    <row r="766" outlineLevel="2" spans="1:7">
      <c r="A766" s="516">
        <v>2101703</v>
      </c>
      <c r="B766" s="517" t="s">
        <v>198</v>
      </c>
      <c r="C766" s="518"/>
      <c r="D766" s="518">
        <v>0</v>
      </c>
      <c r="E766" s="518">
        <v>0</v>
      </c>
      <c r="F766" s="493">
        <f t="shared" si="22"/>
        <v>0</v>
      </c>
      <c r="G766" s="493">
        <f t="shared" si="23"/>
        <v>0</v>
      </c>
    </row>
    <row r="767" outlineLevel="2" spans="1:7">
      <c r="A767" s="516">
        <v>2101704</v>
      </c>
      <c r="B767" s="517" t="s">
        <v>726</v>
      </c>
      <c r="C767" s="518"/>
      <c r="D767" s="518">
        <v>0</v>
      </c>
      <c r="E767" s="518">
        <v>0</v>
      </c>
      <c r="F767" s="493">
        <f t="shared" si="22"/>
        <v>0</v>
      </c>
      <c r="G767" s="493">
        <f t="shared" si="23"/>
        <v>0</v>
      </c>
    </row>
    <row r="768" outlineLevel="2" spans="1:7">
      <c r="A768" s="516">
        <v>2101799</v>
      </c>
      <c r="B768" s="517" t="s">
        <v>727</v>
      </c>
      <c r="C768" s="518"/>
      <c r="D768" s="518">
        <v>0</v>
      </c>
      <c r="E768" s="518">
        <v>0</v>
      </c>
      <c r="F768" s="493">
        <f t="shared" si="22"/>
        <v>0</v>
      </c>
      <c r="G768" s="493">
        <f t="shared" si="23"/>
        <v>0</v>
      </c>
    </row>
    <row r="769" outlineLevel="1" spans="1:7">
      <c r="A769" s="514">
        <v>21018</v>
      </c>
      <c r="B769" s="515" t="s">
        <v>728</v>
      </c>
      <c r="C769" s="511">
        <f>SUM(C770:C773)</f>
        <v>0</v>
      </c>
      <c r="D769" s="511">
        <f>SUM(D770:D773)</f>
        <v>0</v>
      </c>
      <c r="E769" s="511">
        <f>SUM(E770:E773)</f>
        <v>0</v>
      </c>
      <c r="F769" s="489">
        <f t="shared" si="22"/>
        <v>0</v>
      </c>
      <c r="G769" s="489">
        <f t="shared" si="23"/>
        <v>0</v>
      </c>
    </row>
    <row r="770" outlineLevel="2" spans="1:7">
      <c r="A770" s="516">
        <v>2101801</v>
      </c>
      <c r="B770" s="517" t="s">
        <v>196</v>
      </c>
      <c r="C770" s="518"/>
      <c r="D770" s="518">
        <v>0</v>
      </c>
      <c r="E770" s="518">
        <v>0</v>
      </c>
      <c r="F770" s="493">
        <f t="shared" si="22"/>
        <v>0</v>
      </c>
      <c r="G770" s="493">
        <f t="shared" si="23"/>
        <v>0</v>
      </c>
    </row>
    <row r="771" outlineLevel="2" spans="1:7">
      <c r="A771" s="516">
        <v>2101802</v>
      </c>
      <c r="B771" s="517" t="s">
        <v>197</v>
      </c>
      <c r="C771" s="518"/>
      <c r="D771" s="518">
        <v>0</v>
      </c>
      <c r="E771" s="518">
        <v>0</v>
      </c>
      <c r="F771" s="493">
        <f t="shared" si="22"/>
        <v>0</v>
      </c>
      <c r="G771" s="493">
        <f t="shared" si="23"/>
        <v>0</v>
      </c>
    </row>
    <row r="772" outlineLevel="2" spans="1:7">
      <c r="A772" s="516">
        <v>2101803</v>
      </c>
      <c r="B772" s="517" t="s">
        <v>198</v>
      </c>
      <c r="C772" s="518"/>
      <c r="D772" s="518">
        <v>0</v>
      </c>
      <c r="E772" s="518">
        <v>0</v>
      </c>
      <c r="F772" s="493">
        <f t="shared" si="22"/>
        <v>0</v>
      </c>
      <c r="G772" s="493">
        <f t="shared" si="23"/>
        <v>0</v>
      </c>
    </row>
    <row r="773" outlineLevel="2" spans="1:7">
      <c r="A773" s="516">
        <v>2101899</v>
      </c>
      <c r="B773" s="517" t="s">
        <v>729</v>
      </c>
      <c r="C773" s="518"/>
      <c r="D773" s="518">
        <v>0</v>
      </c>
      <c r="E773" s="518">
        <v>0</v>
      </c>
      <c r="F773" s="493">
        <f t="shared" si="22"/>
        <v>0</v>
      </c>
      <c r="G773" s="493">
        <f t="shared" si="23"/>
        <v>0</v>
      </c>
    </row>
    <row r="774" outlineLevel="1" spans="1:7">
      <c r="A774" s="514">
        <v>21099</v>
      </c>
      <c r="B774" s="515" t="s">
        <v>730</v>
      </c>
      <c r="C774" s="511">
        <f>SUM(C775)</f>
        <v>108.329954</v>
      </c>
      <c r="D774" s="511">
        <f>SUM(D775)</f>
        <v>274</v>
      </c>
      <c r="E774" s="511">
        <f>SUM(E775)</f>
        <v>359.938506</v>
      </c>
      <c r="F774" s="489">
        <f t="shared" si="22"/>
        <v>3.32261293123045</v>
      </c>
      <c r="G774" s="489">
        <f t="shared" si="23"/>
        <v>1.31364418248175</v>
      </c>
    </row>
    <row r="775" outlineLevel="2" spans="1:7">
      <c r="A775" s="516">
        <v>2109999</v>
      </c>
      <c r="B775" s="517" t="s">
        <v>730</v>
      </c>
      <c r="C775" s="518">
        <v>108.329954</v>
      </c>
      <c r="D775" s="518">
        <v>274</v>
      </c>
      <c r="E775" s="518">
        <v>359.938506</v>
      </c>
      <c r="F775" s="493">
        <f t="shared" si="22"/>
        <v>3.32261293123045</v>
      </c>
      <c r="G775" s="493">
        <f t="shared" si="23"/>
        <v>1.31364418248175</v>
      </c>
    </row>
    <row r="776" s="501" customFormat="1" spans="1:7">
      <c r="A776" s="512">
        <v>211</v>
      </c>
      <c r="B776" s="513" t="s">
        <v>1188</v>
      </c>
      <c r="C776" s="511">
        <f>SUM(C777,C787,C791,C800,C807,C814,C820,C823,C826,C828,C830,C836,C838,C840,C851)</f>
        <v>22682.967589</v>
      </c>
      <c r="D776" s="511">
        <f>SUM(D777,D787,D791,D800,D807,D814,D820,D823,D826,D828,D830,D836,D838,D840,D851)</f>
        <v>17326</v>
      </c>
      <c r="E776" s="511">
        <f>SUM(E777,E787,E791,E800,E807,E814,E820,E823,E826,E828,E830,E836,E838,E840,E851)</f>
        <v>12293.932292</v>
      </c>
      <c r="F776" s="489">
        <f t="shared" ref="F776:F839" si="24">IF(C776&gt;0,E776/C776,0)</f>
        <v>0.54198958949101</v>
      </c>
      <c r="G776" s="489">
        <f t="shared" ref="G776:G839" si="25">IF(D776&gt;0,E776/D776,0)</f>
        <v>0.709565525337643</v>
      </c>
    </row>
    <row r="777" outlineLevel="1" spans="1:7">
      <c r="A777" s="514">
        <v>21101</v>
      </c>
      <c r="B777" s="515" t="s">
        <v>732</v>
      </c>
      <c r="C777" s="511">
        <f>SUM(C778:C786)</f>
        <v>648.32103</v>
      </c>
      <c r="D777" s="511">
        <f>SUM(D778:D786)</f>
        <v>661</v>
      </c>
      <c r="E777" s="511">
        <f>SUM(E778:E786)</f>
        <v>584.424119</v>
      </c>
      <c r="F777" s="489">
        <f t="shared" si="24"/>
        <v>0.901442482900794</v>
      </c>
      <c r="G777" s="489">
        <f t="shared" si="25"/>
        <v>0.884151465960666</v>
      </c>
    </row>
    <row r="778" outlineLevel="2" spans="1:7">
      <c r="A778" s="516">
        <v>2110101</v>
      </c>
      <c r="B778" s="517" t="s">
        <v>196</v>
      </c>
      <c r="C778" s="518">
        <v>578.32103</v>
      </c>
      <c r="D778" s="518">
        <v>556</v>
      </c>
      <c r="E778" s="518">
        <v>514.424119</v>
      </c>
      <c r="F778" s="493">
        <f t="shared" si="24"/>
        <v>0.889513077191746</v>
      </c>
      <c r="G778" s="493">
        <f t="shared" si="25"/>
        <v>0.925223235611511</v>
      </c>
    </row>
    <row r="779" outlineLevel="2" spans="1:7">
      <c r="A779" s="516">
        <v>2110102</v>
      </c>
      <c r="B779" s="517" t="s">
        <v>197</v>
      </c>
      <c r="C779" s="518">
        <v>0</v>
      </c>
      <c r="D779" s="518">
        <v>0</v>
      </c>
      <c r="E779" s="518">
        <v>0</v>
      </c>
      <c r="F779" s="493">
        <f t="shared" si="24"/>
        <v>0</v>
      </c>
      <c r="G779" s="493">
        <f t="shared" si="25"/>
        <v>0</v>
      </c>
    </row>
    <row r="780" outlineLevel="2" spans="1:7">
      <c r="A780" s="516">
        <v>2110103</v>
      </c>
      <c r="B780" s="517" t="s">
        <v>198</v>
      </c>
      <c r="C780" s="518">
        <v>0</v>
      </c>
      <c r="D780" s="518">
        <v>0</v>
      </c>
      <c r="E780" s="518">
        <v>0</v>
      </c>
      <c r="F780" s="493">
        <f t="shared" si="24"/>
        <v>0</v>
      </c>
      <c r="G780" s="493">
        <f t="shared" si="25"/>
        <v>0</v>
      </c>
    </row>
    <row r="781" outlineLevel="2" spans="1:7">
      <c r="A781" s="516">
        <v>2110104</v>
      </c>
      <c r="B781" s="517" t="s">
        <v>733</v>
      </c>
      <c r="C781" s="518">
        <v>70</v>
      </c>
      <c r="D781" s="518">
        <v>70</v>
      </c>
      <c r="E781" s="518">
        <v>70</v>
      </c>
      <c r="F781" s="493">
        <f t="shared" si="24"/>
        <v>1</v>
      </c>
      <c r="G781" s="493">
        <f t="shared" si="25"/>
        <v>1</v>
      </c>
    </row>
    <row r="782" outlineLevel="2" spans="1:7">
      <c r="A782" s="516">
        <v>2110105</v>
      </c>
      <c r="B782" s="517" t="s">
        <v>734</v>
      </c>
      <c r="C782" s="518">
        <v>0</v>
      </c>
      <c r="D782" s="518">
        <v>0</v>
      </c>
      <c r="E782" s="518">
        <v>0</v>
      </c>
      <c r="F782" s="493">
        <f t="shared" si="24"/>
        <v>0</v>
      </c>
      <c r="G782" s="493">
        <f t="shared" si="25"/>
        <v>0</v>
      </c>
    </row>
    <row r="783" outlineLevel="2" spans="1:7">
      <c r="A783" s="516">
        <v>2110106</v>
      </c>
      <c r="B783" s="517" t="s">
        <v>735</v>
      </c>
      <c r="C783" s="518">
        <v>0</v>
      </c>
      <c r="D783" s="518">
        <v>0</v>
      </c>
      <c r="E783" s="518">
        <v>0</v>
      </c>
      <c r="F783" s="493">
        <f t="shared" si="24"/>
        <v>0</v>
      </c>
      <c r="G783" s="493">
        <f t="shared" si="25"/>
        <v>0</v>
      </c>
    </row>
    <row r="784" outlineLevel="2" spans="1:7">
      <c r="A784" s="516">
        <v>2110107</v>
      </c>
      <c r="B784" s="517" t="s">
        <v>736</v>
      </c>
      <c r="C784" s="518">
        <v>0</v>
      </c>
      <c r="D784" s="518">
        <v>0</v>
      </c>
      <c r="E784" s="518">
        <v>0</v>
      </c>
      <c r="F784" s="493">
        <f t="shared" si="24"/>
        <v>0</v>
      </c>
      <c r="G784" s="493">
        <f t="shared" si="25"/>
        <v>0</v>
      </c>
    </row>
    <row r="785" outlineLevel="2" spans="1:7">
      <c r="A785" s="516">
        <v>2110108</v>
      </c>
      <c r="B785" s="517" t="s">
        <v>737</v>
      </c>
      <c r="C785" s="518">
        <v>0</v>
      </c>
      <c r="D785" s="518">
        <v>0</v>
      </c>
      <c r="E785" s="518">
        <v>0</v>
      </c>
      <c r="F785" s="493">
        <f t="shared" si="24"/>
        <v>0</v>
      </c>
      <c r="G785" s="493">
        <f t="shared" si="25"/>
        <v>0</v>
      </c>
    </row>
    <row r="786" outlineLevel="2" spans="1:7">
      <c r="A786" s="516">
        <v>2110199</v>
      </c>
      <c r="B786" s="517" t="s">
        <v>738</v>
      </c>
      <c r="C786" s="518">
        <v>0</v>
      </c>
      <c r="D786" s="518">
        <v>35</v>
      </c>
      <c r="E786" s="518">
        <v>0</v>
      </c>
      <c r="F786" s="493">
        <f t="shared" si="24"/>
        <v>0</v>
      </c>
      <c r="G786" s="493">
        <f t="shared" si="25"/>
        <v>0</v>
      </c>
    </row>
    <row r="787" outlineLevel="1" spans="1:7">
      <c r="A787" s="514">
        <v>21102</v>
      </c>
      <c r="B787" s="515" t="s">
        <v>739</v>
      </c>
      <c r="C787" s="511">
        <f>SUM(C788:C790)</f>
        <v>166.99</v>
      </c>
      <c r="D787" s="511">
        <f>SUM(D788:D790)</f>
        <v>167</v>
      </c>
      <c r="E787" s="511">
        <f>SUM(E788:E790)</f>
        <v>40</v>
      </c>
      <c r="F787" s="489">
        <f t="shared" si="24"/>
        <v>0.239535301515061</v>
      </c>
      <c r="G787" s="489">
        <f t="shared" si="25"/>
        <v>0.239520958083832</v>
      </c>
    </row>
    <row r="788" outlineLevel="2" spans="1:7">
      <c r="A788" s="516">
        <v>2110203</v>
      </c>
      <c r="B788" s="517" t="s">
        <v>740</v>
      </c>
      <c r="C788" s="518">
        <v>40</v>
      </c>
      <c r="D788" s="518">
        <v>40</v>
      </c>
      <c r="E788" s="518">
        <v>40</v>
      </c>
      <c r="F788" s="493">
        <f t="shared" si="24"/>
        <v>1</v>
      </c>
      <c r="G788" s="493">
        <f t="shared" si="25"/>
        <v>1</v>
      </c>
    </row>
    <row r="789" outlineLevel="2" spans="1:7">
      <c r="A789" s="516">
        <v>2110204</v>
      </c>
      <c r="B789" s="517" t="s">
        <v>741</v>
      </c>
      <c r="C789" s="518">
        <v>0</v>
      </c>
      <c r="D789" s="518">
        <v>0</v>
      </c>
      <c r="E789" s="518">
        <v>0</v>
      </c>
      <c r="F789" s="493">
        <f t="shared" si="24"/>
        <v>0</v>
      </c>
      <c r="G789" s="493">
        <f t="shared" si="25"/>
        <v>0</v>
      </c>
    </row>
    <row r="790" outlineLevel="2" spans="1:7">
      <c r="A790" s="516">
        <v>2110299</v>
      </c>
      <c r="B790" s="517" t="s">
        <v>742</v>
      </c>
      <c r="C790" s="518">
        <v>126.99</v>
      </c>
      <c r="D790" s="518">
        <v>127</v>
      </c>
      <c r="E790" s="518">
        <v>0</v>
      </c>
      <c r="F790" s="493">
        <f t="shared" si="24"/>
        <v>0</v>
      </c>
      <c r="G790" s="493">
        <f t="shared" si="25"/>
        <v>0</v>
      </c>
    </row>
    <row r="791" outlineLevel="1" spans="1:7">
      <c r="A791" s="514">
        <v>21103</v>
      </c>
      <c r="B791" s="515" t="s">
        <v>743</v>
      </c>
      <c r="C791" s="511">
        <f>SUM(C792:C799)</f>
        <v>14658.98</v>
      </c>
      <c r="D791" s="511">
        <f>SUM(D792:D799)</f>
        <v>10568</v>
      </c>
      <c r="E791" s="511">
        <f>SUM(E792:E799)</f>
        <v>5575.528568</v>
      </c>
      <c r="F791" s="489">
        <f t="shared" si="24"/>
        <v>0.380349012550669</v>
      </c>
      <c r="G791" s="489">
        <f t="shared" si="25"/>
        <v>0.527585973504921</v>
      </c>
    </row>
    <row r="792" outlineLevel="2" spans="1:7">
      <c r="A792" s="516">
        <v>2110301</v>
      </c>
      <c r="B792" s="517" t="s">
        <v>744</v>
      </c>
      <c r="C792" s="518">
        <v>3965.52</v>
      </c>
      <c r="D792" s="518">
        <v>3049</v>
      </c>
      <c r="E792" s="518">
        <v>2121.458568</v>
      </c>
      <c r="F792" s="493">
        <f t="shared" si="24"/>
        <v>0.534976136294862</v>
      </c>
      <c r="G792" s="493">
        <f t="shared" si="25"/>
        <v>0.695788313545425</v>
      </c>
    </row>
    <row r="793" outlineLevel="2" spans="1:7">
      <c r="A793" s="516">
        <v>2110302</v>
      </c>
      <c r="B793" s="517" t="s">
        <v>745</v>
      </c>
      <c r="C793" s="518">
        <v>8834.46</v>
      </c>
      <c r="D793" s="518">
        <v>7323</v>
      </c>
      <c r="E793" s="518">
        <v>1741.51</v>
      </c>
      <c r="F793" s="493">
        <f t="shared" si="24"/>
        <v>0.197126932489366</v>
      </c>
      <c r="G793" s="493">
        <f t="shared" si="25"/>
        <v>0.23781373753926</v>
      </c>
    </row>
    <row r="794" outlineLevel="2" spans="1:7">
      <c r="A794" s="516">
        <v>2110303</v>
      </c>
      <c r="B794" s="517" t="s">
        <v>746</v>
      </c>
      <c r="C794" s="518">
        <v>0</v>
      </c>
      <c r="D794" s="518">
        <v>0</v>
      </c>
      <c r="E794" s="518">
        <v>0</v>
      </c>
      <c r="F794" s="493">
        <f t="shared" si="24"/>
        <v>0</v>
      </c>
      <c r="G794" s="493">
        <f t="shared" si="25"/>
        <v>0</v>
      </c>
    </row>
    <row r="795" outlineLevel="2" spans="1:7">
      <c r="A795" s="516">
        <v>2110304</v>
      </c>
      <c r="B795" s="517" t="s">
        <v>747</v>
      </c>
      <c r="C795" s="518">
        <v>1366</v>
      </c>
      <c r="D795" s="518">
        <v>0</v>
      </c>
      <c r="E795" s="518">
        <v>1416</v>
      </c>
      <c r="F795" s="493">
        <f t="shared" si="24"/>
        <v>1.03660322108346</v>
      </c>
      <c r="G795" s="493">
        <f t="shared" si="25"/>
        <v>0</v>
      </c>
    </row>
    <row r="796" outlineLevel="2" spans="1:7">
      <c r="A796" s="516">
        <v>2110305</v>
      </c>
      <c r="B796" s="517" t="s">
        <v>748</v>
      </c>
      <c r="C796" s="518">
        <v>0</v>
      </c>
      <c r="D796" s="518">
        <v>0</v>
      </c>
      <c r="E796" s="518">
        <v>0</v>
      </c>
      <c r="F796" s="493">
        <f t="shared" si="24"/>
        <v>0</v>
      </c>
      <c r="G796" s="493">
        <f t="shared" si="25"/>
        <v>0</v>
      </c>
    </row>
    <row r="797" outlineLevel="2" spans="1:7">
      <c r="A797" s="516">
        <v>2110306</v>
      </c>
      <c r="B797" s="517" t="s">
        <v>749</v>
      </c>
      <c r="C797" s="518">
        <v>0</v>
      </c>
      <c r="D797" s="518">
        <v>0</v>
      </c>
      <c r="E797" s="518">
        <v>0</v>
      </c>
      <c r="F797" s="493">
        <f t="shared" si="24"/>
        <v>0</v>
      </c>
      <c r="G797" s="493">
        <f t="shared" si="25"/>
        <v>0</v>
      </c>
    </row>
    <row r="798" outlineLevel="2" spans="1:7">
      <c r="A798" s="516">
        <v>2110307</v>
      </c>
      <c r="B798" s="517" t="s">
        <v>750</v>
      </c>
      <c r="C798" s="518">
        <v>493</v>
      </c>
      <c r="D798" s="518">
        <v>196</v>
      </c>
      <c r="E798" s="518">
        <v>296.56</v>
      </c>
      <c r="F798" s="493">
        <f t="shared" si="24"/>
        <v>0.601541582150101</v>
      </c>
      <c r="G798" s="493">
        <f t="shared" si="25"/>
        <v>1.5130612244898</v>
      </c>
    </row>
    <row r="799" outlineLevel="2" spans="1:7">
      <c r="A799" s="516">
        <v>2110399</v>
      </c>
      <c r="B799" s="517" t="s">
        <v>751</v>
      </c>
      <c r="C799" s="518">
        <v>0</v>
      </c>
      <c r="D799" s="518">
        <v>0</v>
      </c>
      <c r="E799" s="518">
        <v>0</v>
      </c>
      <c r="F799" s="493">
        <f t="shared" si="24"/>
        <v>0</v>
      </c>
      <c r="G799" s="493">
        <f t="shared" si="25"/>
        <v>0</v>
      </c>
    </row>
    <row r="800" outlineLevel="1" spans="1:7">
      <c r="A800" s="514">
        <v>21104</v>
      </c>
      <c r="B800" s="515" t="s">
        <v>752</v>
      </c>
      <c r="C800" s="511">
        <f>SUM(C801:C806)</f>
        <v>1015.52</v>
      </c>
      <c r="D800" s="511">
        <f>SUM(D801:D806)</f>
        <v>475</v>
      </c>
      <c r="E800" s="511">
        <f>SUM(E801:E806)</f>
        <v>1610</v>
      </c>
      <c r="F800" s="489">
        <f t="shared" si="24"/>
        <v>1.58539467464944</v>
      </c>
      <c r="G800" s="489">
        <f t="shared" si="25"/>
        <v>3.38947368421053</v>
      </c>
    </row>
    <row r="801" outlineLevel="2" spans="1:7">
      <c r="A801" s="516">
        <v>2110401</v>
      </c>
      <c r="B801" s="517" t="s">
        <v>753</v>
      </c>
      <c r="C801" s="518">
        <v>916.52</v>
      </c>
      <c r="D801" s="518">
        <v>376</v>
      </c>
      <c r="E801" s="518">
        <v>1610</v>
      </c>
      <c r="F801" s="493">
        <f t="shared" si="24"/>
        <v>1.75664469951556</v>
      </c>
      <c r="G801" s="493">
        <f t="shared" si="25"/>
        <v>4.28191489361702</v>
      </c>
    </row>
    <row r="802" outlineLevel="2" spans="1:7">
      <c r="A802" s="516">
        <v>2110402</v>
      </c>
      <c r="B802" s="517" t="s">
        <v>754</v>
      </c>
      <c r="C802" s="518">
        <v>99</v>
      </c>
      <c r="D802" s="518">
        <v>99</v>
      </c>
      <c r="E802" s="518">
        <v>0</v>
      </c>
      <c r="F802" s="493">
        <f t="shared" si="24"/>
        <v>0</v>
      </c>
      <c r="G802" s="493">
        <f t="shared" si="25"/>
        <v>0</v>
      </c>
    </row>
    <row r="803" outlineLevel="2" spans="1:7">
      <c r="A803" s="516">
        <v>2110404</v>
      </c>
      <c r="B803" s="517" t="s">
        <v>755</v>
      </c>
      <c r="C803" s="518">
        <v>0</v>
      </c>
      <c r="D803" s="518">
        <v>0</v>
      </c>
      <c r="E803" s="518">
        <v>0</v>
      </c>
      <c r="F803" s="493">
        <f t="shared" si="24"/>
        <v>0</v>
      </c>
      <c r="G803" s="493">
        <f t="shared" si="25"/>
        <v>0</v>
      </c>
    </row>
    <row r="804" outlineLevel="2" spans="1:7">
      <c r="A804" s="516">
        <v>2110405</v>
      </c>
      <c r="B804" s="517" t="s">
        <v>756</v>
      </c>
      <c r="C804" s="518">
        <v>0</v>
      </c>
      <c r="D804" s="518">
        <v>0</v>
      </c>
      <c r="E804" s="518">
        <v>0</v>
      </c>
      <c r="F804" s="493">
        <f t="shared" si="24"/>
        <v>0</v>
      </c>
      <c r="G804" s="493">
        <f t="shared" si="25"/>
        <v>0</v>
      </c>
    </row>
    <row r="805" outlineLevel="2" spans="1:7">
      <c r="A805" s="516">
        <v>2110406</v>
      </c>
      <c r="B805" s="517" t="s">
        <v>757</v>
      </c>
      <c r="C805" s="518">
        <v>0</v>
      </c>
      <c r="D805" s="518">
        <v>0</v>
      </c>
      <c r="E805" s="518">
        <v>0</v>
      </c>
      <c r="F805" s="493">
        <f t="shared" si="24"/>
        <v>0</v>
      </c>
      <c r="G805" s="493">
        <f t="shared" si="25"/>
        <v>0</v>
      </c>
    </row>
    <row r="806" outlineLevel="2" spans="1:7">
      <c r="A806" s="516">
        <v>2110499</v>
      </c>
      <c r="B806" s="517" t="s">
        <v>758</v>
      </c>
      <c r="C806" s="518">
        <v>0</v>
      </c>
      <c r="D806" s="518">
        <v>0</v>
      </c>
      <c r="E806" s="518">
        <v>0</v>
      </c>
      <c r="F806" s="493">
        <f t="shared" si="24"/>
        <v>0</v>
      </c>
      <c r="G806" s="493">
        <f t="shared" si="25"/>
        <v>0</v>
      </c>
    </row>
    <row r="807" outlineLevel="1" spans="1:7">
      <c r="A807" s="514">
        <v>21105</v>
      </c>
      <c r="B807" s="515" t="s">
        <v>759</v>
      </c>
      <c r="C807" s="511">
        <f>SUM(C808:C813)</f>
        <v>15</v>
      </c>
      <c r="D807" s="511">
        <f>SUM(D808:D813)</f>
        <v>15</v>
      </c>
      <c r="E807" s="511">
        <f>SUM(E808:E813)</f>
        <v>0</v>
      </c>
      <c r="F807" s="489">
        <f t="shared" si="24"/>
        <v>0</v>
      </c>
      <c r="G807" s="489">
        <f t="shared" si="25"/>
        <v>0</v>
      </c>
    </row>
    <row r="808" outlineLevel="2" spans="1:7">
      <c r="A808" s="516">
        <v>2110501</v>
      </c>
      <c r="B808" s="517" t="s">
        <v>760</v>
      </c>
      <c r="C808" s="518">
        <v>15</v>
      </c>
      <c r="D808" s="518">
        <v>15</v>
      </c>
      <c r="E808" s="518">
        <v>0</v>
      </c>
      <c r="F808" s="493">
        <f t="shared" si="24"/>
        <v>0</v>
      </c>
      <c r="G808" s="493">
        <f t="shared" si="25"/>
        <v>0</v>
      </c>
    </row>
    <row r="809" outlineLevel="2" spans="1:7">
      <c r="A809" s="516">
        <v>2110502</v>
      </c>
      <c r="B809" s="517" t="s">
        <v>761</v>
      </c>
      <c r="C809" s="518">
        <v>0</v>
      </c>
      <c r="D809" s="518">
        <v>0</v>
      </c>
      <c r="E809" s="518">
        <v>0</v>
      </c>
      <c r="F809" s="493">
        <f t="shared" si="24"/>
        <v>0</v>
      </c>
      <c r="G809" s="493">
        <f t="shared" si="25"/>
        <v>0</v>
      </c>
    </row>
    <row r="810" outlineLevel="2" spans="1:7">
      <c r="A810" s="516">
        <v>2110503</v>
      </c>
      <c r="B810" s="517" t="s">
        <v>762</v>
      </c>
      <c r="C810" s="518">
        <v>0</v>
      </c>
      <c r="D810" s="518">
        <v>0</v>
      </c>
      <c r="E810" s="518">
        <v>0</v>
      </c>
      <c r="F810" s="493">
        <f t="shared" si="24"/>
        <v>0</v>
      </c>
      <c r="G810" s="493">
        <f t="shared" si="25"/>
        <v>0</v>
      </c>
    </row>
    <row r="811" outlineLevel="2" spans="1:7">
      <c r="A811" s="516">
        <v>2110506</v>
      </c>
      <c r="B811" s="517" t="s">
        <v>763</v>
      </c>
      <c r="C811" s="518">
        <v>0</v>
      </c>
      <c r="D811" s="518">
        <v>0</v>
      </c>
      <c r="E811" s="518">
        <v>0</v>
      </c>
      <c r="F811" s="493">
        <f t="shared" si="24"/>
        <v>0</v>
      </c>
      <c r="G811" s="493">
        <f t="shared" si="25"/>
        <v>0</v>
      </c>
    </row>
    <row r="812" outlineLevel="2" spans="1:7">
      <c r="A812" s="516">
        <v>2110507</v>
      </c>
      <c r="B812" s="517" t="s">
        <v>764</v>
      </c>
      <c r="C812" s="518">
        <v>0</v>
      </c>
      <c r="D812" s="518">
        <v>0</v>
      </c>
      <c r="E812" s="518">
        <v>0</v>
      </c>
      <c r="F812" s="493">
        <f t="shared" si="24"/>
        <v>0</v>
      </c>
      <c r="G812" s="493">
        <f t="shared" si="25"/>
        <v>0</v>
      </c>
    </row>
    <row r="813" outlineLevel="2" spans="1:7">
      <c r="A813" s="516">
        <v>2110599</v>
      </c>
      <c r="B813" s="517" t="s">
        <v>765</v>
      </c>
      <c r="C813" s="518">
        <v>0</v>
      </c>
      <c r="D813" s="518">
        <v>0</v>
      </c>
      <c r="E813" s="518">
        <v>0</v>
      </c>
      <c r="F813" s="493">
        <f t="shared" si="24"/>
        <v>0</v>
      </c>
      <c r="G813" s="493">
        <f t="shared" si="25"/>
        <v>0</v>
      </c>
    </row>
    <row r="814" outlineLevel="1" spans="1:7">
      <c r="A814" s="514">
        <v>21106</v>
      </c>
      <c r="B814" s="515" t="s">
        <v>766</v>
      </c>
      <c r="C814" s="511">
        <f>SUM(C815:C819)</f>
        <v>0</v>
      </c>
      <c r="D814" s="511">
        <f>SUM(D815:D819)</f>
        <v>0</v>
      </c>
      <c r="E814" s="511">
        <f>SUM(E815:E819)</f>
        <v>0</v>
      </c>
      <c r="F814" s="489">
        <f t="shared" si="24"/>
        <v>0</v>
      </c>
      <c r="G814" s="489">
        <f t="shared" si="25"/>
        <v>0</v>
      </c>
    </row>
    <row r="815" outlineLevel="2" spans="1:7">
      <c r="A815" s="516">
        <v>2110602</v>
      </c>
      <c r="B815" s="517" t="s">
        <v>767</v>
      </c>
      <c r="C815" s="518">
        <v>0</v>
      </c>
      <c r="D815" s="518">
        <v>0</v>
      </c>
      <c r="E815" s="518">
        <v>0</v>
      </c>
      <c r="F815" s="493">
        <f t="shared" si="24"/>
        <v>0</v>
      </c>
      <c r="G815" s="493">
        <f t="shared" si="25"/>
        <v>0</v>
      </c>
    </row>
    <row r="816" outlineLevel="2" spans="1:7">
      <c r="A816" s="516">
        <v>2110603</v>
      </c>
      <c r="B816" s="517" t="s">
        <v>768</v>
      </c>
      <c r="C816" s="518">
        <v>0</v>
      </c>
      <c r="D816" s="518">
        <v>0</v>
      </c>
      <c r="E816" s="518">
        <v>0</v>
      </c>
      <c r="F816" s="493">
        <f t="shared" si="24"/>
        <v>0</v>
      </c>
      <c r="G816" s="493">
        <f t="shared" si="25"/>
        <v>0</v>
      </c>
    </row>
    <row r="817" outlineLevel="2" spans="1:7">
      <c r="A817" s="516">
        <v>2110604</v>
      </c>
      <c r="B817" s="517" t="s">
        <v>769</v>
      </c>
      <c r="C817" s="518">
        <v>0</v>
      </c>
      <c r="D817" s="518">
        <v>0</v>
      </c>
      <c r="E817" s="518">
        <v>0</v>
      </c>
      <c r="F817" s="493">
        <f t="shared" si="24"/>
        <v>0</v>
      </c>
      <c r="G817" s="493">
        <f t="shared" si="25"/>
        <v>0</v>
      </c>
    </row>
    <row r="818" outlineLevel="2" spans="1:7">
      <c r="A818" s="516">
        <v>2110605</v>
      </c>
      <c r="B818" s="517" t="s">
        <v>770</v>
      </c>
      <c r="C818" s="518">
        <v>0</v>
      </c>
      <c r="D818" s="518">
        <v>0</v>
      </c>
      <c r="E818" s="518">
        <v>0</v>
      </c>
      <c r="F818" s="493">
        <f t="shared" si="24"/>
        <v>0</v>
      </c>
      <c r="G818" s="493">
        <f t="shared" si="25"/>
        <v>0</v>
      </c>
    </row>
    <row r="819" outlineLevel="2" spans="1:7">
      <c r="A819" s="516">
        <v>2110699</v>
      </c>
      <c r="B819" s="517" t="s">
        <v>771</v>
      </c>
      <c r="C819" s="518">
        <v>0</v>
      </c>
      <c r="D819" s="518">
        <v>0</v>
      </c>
      <c r="E819" s="518">
        <v>0</v>
      </c>
      <c r="F819" s="493">
        <f t="shared" si="24"/>
        <v>0</v>
      </c>
      <c r="G819" s="493">
        <f t="shared" si="25"/>
        <v>0</v>
      </c>
    </row>
    <row r="820" outlineLevel="1" spans="1:7">
      <c r="A820" s="514">
        <v>21107</v>
      </c>
      <c r="B820" s="515" t="s">
        <v>772</v>
      </c>
      <c r="C820" s="511">
        <f>SUM(C821:C822)</f>
        <v>0</v>
      </c>
      <c r="D820" s="511">
        <f>SUM(D821:D822)</f>
        <v>0</v>
      </c>
      <c r="E820" s="511">
        <f>SUM(E821:E822)</f>
        <v>0</v>
      </c>
      <c r="F820" s="489">
        <f t="shared" si="24"/>
        <v>0</v>
      </c>
      <c r="G820" s="489">
        <f t="shared" si="25"/>
        <v>0</v>
      </c>
    </row>
    <row r="821" outlineLevel="2" spans="1:7">
      <c r="A821" s="516">
        <v>2110704</v>
      </c>
      <c r="B821" s="517" t="s">
        <v>773</v>
      </c>
      <c r="C821" s="518">
        <v>0</v>
      </c>
      <c r="D821" s="518">
        <v>0</v>
      </c>
      <c r="E821" s="518">
        <v>0</v>
      </c>
      <c r="F821" s="493">
        <f t="shared" si="24"/>
        <v>0</v>
      </c>
      <c r="G821" s="493">
        <f t="shared" si="25"/>
        <v>0</v>
      </c>
    </row>
    <row r="822" outlineLevel="2" spans="1:7">
      <c r="A822" s="516">
        <v>2110799</v>
      </c>
      <c r="B822" s="517" t="s">
        <v>774</v>
      </c>
      <c r="C822" s="518">
        <v>0</v>
      </c>
      <c r="D822" s="518">
        <v>0</v>
      </c>
      <c r="E822" s="518">
        <v>0</v>
      </c>
      <c r="F822" s="493">
        <f t="shared" si="24"/>
        <v>0</v>
      </c>
      <c r="G822" s="493">
        <f t="shared" si="25"/>
        <v>0</v>
      </c>
    </row>
    <row r="823" outlineLevel="1" spans="1:7">
      <c r="A823" s="514">
        <v>21108</v>
      </c>
      <c r="B823" s="515" t="s">
        <v>775</v>
      </c>
      <c r="C823" s="511">
        <f>SUM(C824:C825)</f>
        <v>0</v>
      </c>
      <c r="D823" s="511">
        <f>SUM(D824:D825)</f>
        <v>0</v>
      </c>
      <c r="E823" s="511">
        <f>SUM(E824:E825)</f>
        <v>0</v>
      </c>
      <c r="F823" s="489">
        <f t="shared" si="24"/>
        <v>0</v>
      </c>
      <c r="G823" s="489">
        <f t="shared" si="25"/>
        <v>0</v>
      </c>
    </row>
    <row r="824" outlineLevel="2" spans="1:7">
      <c r="A824" s="516">
        <v>2110804</v>
      </c>
      <c r="B824" s="517" t="s">
        <v>776</v>
      </c>
      <c r="C824" s="518">
        <v>0</v>
      </c>
      <c r="D824" s="518">
        <v>0</v>
      </c>
      <c r="E824" s="518">
        <v>0</v>
      </c>
      <c r="F824" s="493">
        <f t="shared" si="24"/>
        <v>0</v>
      </c>
      <c r="G824" s="493">
        <f t="shared" si="25"/>
        <v>0</v>
      </c>
    </row>
    <row r="825" outlineLevel="2" spans="1:7">
      <c r="A825" s="516">
        <v>2110899</v>
      </c>
      <c r="B825" s="517" t="s">
        <v>777</v>
      </c>
      <c r="C825" s="518">
        <v>0</v>
      </c>
      <c r="D825" s="518">
        <v>0</v>
      </c>
      <c r="E825" s="518">
        <v>0</v>
      </c>
      <c r="F825" s="493">
        <f t="shared" si="24"/>
        <v>0</v>
      </c>
      <c r="G825" s="493">
        <f t="shared" si="25"/>
        <v>0</v>
      </c>
    </row>
    <row r="826" outlineLevel="1" spans="1:7">
      <c r="A826" s="514">
        <v>21109</v>
      </c>
      <c r="B826" s="515" t="s">
        <v>778</v>
      </c>
      <c r="C826" s="511">
        <f>SUM(C827)</f>
        <v>0</v>
      </c>
      <c r="D826" s="511">
        <f>SUM(D827)</f>
        <v>0</v>
      </c>
      <c r="E826" s="511">
        <f>SUM(E827)</f>
        <v>0</v>
      </c>
      <c r="F826" s="489">
        <f t="shared" si="24"/>
        <v>0</v>
      </c>
      <c r="G826" s="489">
        <f t="shared" si="25"/>
        <v>0</v>
      </c>
    </row>
    <row r="827" outlineLevel="2" spans="1:7">
      <c r="A827" s="516">
        <v>2110901</v>
      </c>
      <c r="B827" s="517" t="s">
        <v>778</v>
      </c>
      <c r="C827" s="518">
        <v>0</v>
      </c>
      <c r="D827" s="518">
        <v>0</v>
      </c>
      <c r="E827" s="518">
        <v>0</v>
      </c>
      <c r="F827" s="493">
        <f t="shared" si="24"/>
        <v>0</v>
      </c>
      <c r="G827" s="493">
        <f t="shared" si="25"/>
        <v>0</v>
      </c>
    </row>
    <row r="828" outlineLevel="1" spans="1:7">
      <c r="A828" s="514">
        <v>21110</v>
      </c>
      <c r="B828" s="515" t="s">
        <v>779</v>
      </c>
      <c r="C828" s="511">
        <f>SUM(C829)</f>
        <v>616</v>
      </c>
      <c r="D828" s="511">
        <f>SUM(D829)</f>
        <v>431</v>
      </c>
      <c r="E828" s="511">
        <f>SUM(E829)</f>
        <v>10</v>
      </c>
      <c r="F828" s="489">
        <f t="shared" si="24"/>
        <v>0.0162337662337662</v>
      </c>
      <c r="G828" s="489">
        <f t="shared" si="25"/>
        <v>0.0232018561484919</v>
      </c>
    </row>
    <row r="829" outlineLevel="2" spans="1:7">
      <c r="A829" s="516">
        <v>2111001</v>
      </c>
      <c r="B829" s="517" t="s">
        <v>779</v>
      </c>
      <c r="C829" s="518">
        <v>616</v>
      </c>
      <c r="D829" s="518">
        <v>431</v>
      </c>
      <c r="E829" s="518">
        <v>10</v>
      </c>
      <c r="F829" s="493">
        <f t="shared" si="24"/>
        <v>0.0162337662337662</v>
      </c>
      <c r="G829" s="493">
        <f t="shared" si="25"/>
        <v>0.0232018561484919</v>
      </c>
    </row>
    <row r="830" outlineLevel="1" spans="1:7">
      <c r="A830" s="514">
        <v>21111</v>
      </c>
      <c r="B830" s="515" t="s">
        <v>780</v>
      </c>
      <c r="C830" s="511">
        <f>SUM(C831:C835)</f>
        <v>3434.873701</v>
      </c>
      <c r="D830" s="511">
        <f>SUM(D831:D835)</f>
        <v>2884</v>
      </c>
      <c r="E830" s="511">
        <f>SUM(E831:E835)</f>
        <v>2724.979605</v>
      </c>
      <c r="F830" s="489">
        <f t="shared" si="24"/>
        <v>0.793327453119069</v>
      </c>
      <c r="G830" s="489">
        <f t="shared" si="25"/>
        <v>0.944861166782247</v>
      </c>
    </row>
    <row r="831" outlineLevel="2" spans="1:7">
      <c r="A831" s="516">
        <v>2111101</v>
      </c>
      <c r="B831" s="517" t="s">
        <v>781</v>
      </c>
      <c r="C831" s="518">
        <v>693.89894</v>
      </c>
      <c r="D831" s="518">
        <v>662</v>
      </c>
      <c r="E831" s="518">
        <v>861.46708</v>
      </c>
      <c r="F831" s="493">
        <f t="shared" si="24"/>
        <v>1.24148781665526</v>
      </c>
      <c r="G831" s="493">
        <f t="shared" si="25"/>
        <v>1.30130978851964</v>
      </c>
    </row>
    <row r="832" outlineLevel="2" spans="1:7">
      <c r="A832" s="516">
        <v>2111102</v>
      </c>
      <c r="B832" s="517" t="s">
        <v>782</v>
      </c>
      <c r="C832" s="518">
        <v>1919.452841</v>
      </c>
      <c r="D832" s="518">
        <v>1448</v>
      </c>
      <c r="E832" s="518">
        <v>1713.312525</v>
      </c>
      <c r="F832" s="493">
        <f t="shared" si="24"/>
        <v>0.892604646700981</v>
      </c>
      <c r="G832" s="493">
        <f t="shared" si="25"/>
        <v>1.18322688190608</v>
      </c>
    </row>
    <row r="833" outlineLevel="2" spans="1:7">
      <c r="A833" s="516">
        <v>2111103</v>
      </c>
      <c r="B833" s="517" t="s">
        <v>783</v>
      </c>
      <c r="C833" s="518">
        <v>789.321898</v>
      </c>
      <c r="D833" s="518">
        <v>742</v>
      </c>
      <c r="E833" s="518">
        <v>150.2</v>
      </c>
      <c r="F833" s="493">
        <f t="shared" si="24"/>
        <v>0.190289918955219</v>
      </c>
      <c r="G833" s="493">
        <f t="shared" si="25"/>
        <v>0.202425876010782</v>
      </c>
    </row>
    <row r="834" outlineLevel="2" spans="1:7">
      <c r="A834" s="516">
        <v>2111104</v>
      </c>
      <c r="B834" s="517" t="s">
        <v>784</v>
      </c>
      <c r="C834" s="518">
        <v>0</v>
      </c>
      <c r="D834" s="518">
        <v>0</v>
      </c>
      <c r="E834" s="518">
        <v>0</v>
      </c>
      <c r="F834" s="493">
        <f t="shared" si="24"/>
        <v>0</v>
      </c>
      <c r="G834" s="493">
        <f t="shared" si="25"/>
        <v>0</v>
      </c>
    </row>
    <row r="835" outlineLevel="2" spans="1:7">
      <c r="A835" s="516">
        <v>2111199</v>
      </c>
      <c r="B835" s="517" t="s">
        <v>785</v>
      </c>
      <c r="C835" s="518">
        <v>32.200022</v>
      </c>
      <c r="D835" s="518">
        <v>32</v>
      </c>
      <c r="E835" s="518">
        <v>0</v>
      </c>
      <c r="F835" s="493">
        <f t="shared" si="24"/>
        <v>0</v>
      </c>
      <c r="G835" s="493">
        <f t="shared" si="25"/>
        <v>0</v>
      </c>
    </row>
    <row r="836" outlineLevel="1" spans="1:7">
      <c r="A836" s="514">
        <v>21112</v>
      </c>
      <c r="B836" s="515" t="s">
        <v>786</v>
      </c>
      <c r="C836" s="511">
        <f>SUM(C837)</f>
        <v>0</v>
      </c>
      <c r="D836" s="511">
        <f>SUM(D837)</f>
        <v>0</v>
      </c>
      <c r="E836" s="511">
        <f>SUM(E837)</f>
        <v>0</v>
      </c>
      <c r="F836" s="489">
        <f t="shared" si="24"/>
        <v>0</v>
      </c>
      <c r="G836" s="489">
        <f t="shared" si="25"/>
        <v>0</v>
      </c>
    </row>
    <row r="837" outlineLevel="2" spans="1:7">
      <c r="A837" s="516">
        <v>2111201</v>
      </c>
      <c r="B837" s="517" t="s">
        <v>786</v>
      </c>
      <c r="C837" s="518">
        <v>0</v>
      </c>
      <c r="D837" s="518">
        <v>0</v>
      </c>
      <c r="E837" s="518">
        <v>0</v>
      </c>
      <c r="F837" s="493">
        <f t="shared" si="24"/>
        <v>0</v>
      </c>
      <c r="G837" s="493">
        <f t="shared" si="25"/>
        <v>0</v>
      </c>
    </row>
    <row r="838" outlineLevel="1" spans="1:7">
      <c r="A838" s="514">
        <v>21113</v>
      </c>
      <c r="B838" s="515" t="s">
        <v>787</v>
      </c>
      <c r="C838" s="511">
        <f>SUM(C839)</f>
        <v>2000</v>
      </c>
      <c r="D838" s="511">
        <f>SUM(D839)</f>
        <v>2000</v>
      </c>
      <c r="E838" s="511">
        <f>SUM(E839)</f>
        <v>0</v>
      </c>
      <c r="F838" s="489">
        <f t="shared" si="24"/>
        <v>0</v>
      </c>
      <c r="G838" s="489">
        <f t="shared" si="25"/>
        <v>0</v>
      </c>
    </row>
    <row r="839" outlineLevel="2" spans="1:7">
      <c r="A839" s="516">
        <v>2111301</v>
      </c>
      <c r="B839" s="517" t="s">
        <v>787</v>
      </c>
      <c r="C839" s="518">
        <v>2000</v>
      </c>
      <c r="D839" s="518">
        <v>2000</v>
      </c>
      <c r="E839" s="518">
        <v>0</v>
      </c>
      <c r="F839" s="493">
        <f t="shared" si="24"/>
        <v>0</v>
      </c>
      <c r="G839" s="493">
        <f t="shared" si="25"/>
        <v>0</v>
      </c>
    </row>
    <row r="840" outlineLevel="1" spans="1:7">
      <c r="A840" s="514">
        <v>21114</v>
      </c>
      <c r="B840" s="515" t="s">
        <v>788</v>
      </c>
      <c r="C840" s="511">
        <f>SUM(C841:C850)</f>
        <v>127.282858</v>
      </c>
      <c r="D840" s="511">
        <f>SUM(D841:D850)</f>
        <v>125</v>
      </c>
      <c r="E840" s="511">
        <f>SUM(E841:E850)</f>
        <v>0</v>
      </c>
      <c r="F840" s="489">
        <f t="shared" ref="F840:F903" si="26">IF(C840&gt;0,E840/C840,0)</f>
        <v>0</v>
      </c>
      <c r="G840" s="489">
        <f t="shared" ref="G840:G903" si="27">IF(D840&gt;0,E840/D840,0)</f>
        <v>0</v>
      </c>
    </row>
    <row r="841" outlineLevel="2" spans="1:7">
      <c r="A841" s="516">
        <v>2111401</v>
      </c>
      <c r="B841" s="517" t="s">
        <v>196</v>
      </c>
      <c r="C841" s="518">
        <v>93.951037</v>
      </c>
      <c r="D841" s="518">
        <v>92</v>
      </c>
      <c r="E841" s="518">
        <v>0</v>
      </c>
      <c r="F841" s="493">
        <f t="shared" si="26"/>
        <v>0</v>
      </c>
      <c r="G841" s="493">
        <f t="shared" si="27"/>
        <v>0</v>
      </c>
    </row>
    <row r="842" outlineLevel="2" spans="1:7">
      <c r="A842" s="516">
        <v>2111402</v>
      </c>
      <c r="B842" s="517" t="s">
        <v>197</v>
      </c>
      <c r="C842" s="518">
        <v>0</v>
      </c>
      <c r="D842" s="518">
        <v>0</v>
      </c>
      <c r="E842" s="518">
        <v>0</v>
      </c>
      <c r="F842" s="493">
        <f t="shared" si="26"/>
        <v>0</v>
      </c>
      <c r="G842" s="493">
        <f t="shared" si="27"/>
        <v>0</v>
      </c>
    </row>
    <row r="843" outlineLevel="2" spans="1:7">
      <c r="A843" s="516">
        <v>2111403</v>
      </c>
      <c r="B843" s="517" t="s">
        <v>198</v>
      </c>
      <c r="C843" s="518">
        <v>0</v>
      </c>
      <c r="D843" s="518">
        <v>0</v>
      </c>
      <c r="E843" s="518">
        <v>0</v>
      </c>
      <c r="F843" s="493">
        <f t="shared" si="26"/>
        <v>0</v>
      </c>
      <c r="G843" s="493">
        <f t="shared" si="27"/>
        <v>0</v>
      </c>
    </row>
    <row r="844" outlineLevel="2" spans="1:7">
      <c r="A844" s="516">
        <v>2111406</v>
      </c>
      <c r="B844" s="517" t="s">
        <v>789</v>
      </c>
      <c r="C844" s="518">
        <v>0</v>
      </c>
      <c r="D844" s="518">
        <v>0</v>
      </c>
      <c r="E844" s="518">
        <v>0</v>
      </c>
      <c r="F844" s="493">
        <f t="shared" si="26"/>
        <v>0</v>
      </c>
      <c r="G844" s="493">
        <f t="shared" si="27"/>
        <v>0</v>
      </c>
    </row>
    <row r="845" outlineLevel="2" spans="1:7">
      <c r="A845" s="516">
        <v>2111407</v>
      </c>
      <c r="B845" s="517" t="s">
        <v>790</v>
      </c>
      <c r="C845" s="518">
        <v>0</v>
      </c>
      <c r="D845" s="518">
        <v>0</v>
      </c>
      <c r="E845" s="518">
        <v>0</v>
      </c>
      <c r="F845" s="493">
        <f t="shared" si="26"/>
        <v>0</v>
      </c>
      <c r="G845" s="493">
        <f t="shared" si="27"/>
        <v>0</v>
      </c>
    </row>
    <row r="846" outlineLevel="2" spans="1:7">
      <c r="A846" s="516">
        <v>2111408</v>
      </c>
      <c r="B846" s="517" t="s">
        <v>791</v>
      </c>
      <c r="C846" s="518">
        <v>0</v>
      </c>
      <c r="D846" s="518">
        <v>0</v>
      </c>
      <c r="E846" s="518">
        <v>0</v>
      </c>
      <c r="F846" s="493">
        <f t="shared" si="26"/>
        <v>0</v>
      </c>
      <c r="G846" s="493">
        <f t="shared" si="27"/>
        <v>0</v>
      </c>
    </row>
    <row r="847" outlineLevel="2" spans="1:7">
      <c r="A847" s="516">
        <v>2111411</v>
      </c>
      <c r="B847" s="517" t="s">
        <v>237</v>
      </c>
      <c r="C847" s="518">
        <v>0</v>
      </c>
      <c r="D847" s="518">
        <v>0</v>
      </c>
      <c r="E847" s="518">
        <v>0</v>
      </c>
      <c r="F847" s="493">
        <f t="shared" si="26"/>
        <v>0</v>
      </c>
      <c r="G847" s="493">
        <f t="shared" si="27"/>
        <v>0</v>
      </c>
    </row>
    <row r="848" outlineLevel="2" spans="1:7">
      <c r="A848" s="516">
        <v>2111413</v>
      </c>
      <c r="B848" s="517" t="s">
        <v>792</v>
      </c>
      <c r="C848" s="518">
        <v>0</v>
      </c>
      <c r="D848" s="518">
        <v>0</v>
      </c>
      <c r="E848" s="518">
        <v>0</v>
      </c>
      <c r="F848" s="493">
        <f t="shared" si="26"/>
        <v>0</v>
      </c>
      <c r="G848" s="493">
        <f t="shared" si="27"/>
        <v>0</v>
      </c>
    </row>
    <row r="849" outlineLevel="2" spans="1:7">
      <c r="A849" s="516">
        <v>2111450</v>
      </c>
      <c r="B849" s="517" t="s">
        <v>205</v>
      </c>
      <c r="C849" s="518">
        <v>33.331821</v>
      </c>
      <c r="D849" s="518">
        <v>33</v>
      </c>
      <c r="E849" s="518">
        <v>0</v>
      </c>
      <c r="F849" s="493">
        <f t="shared" si="26"/>
        <v>0</v>
      </c>
      <c r="G849" s="493">
        <f t="shared" si="27"/>
        <v>0</v>
      </c>
    </row>
    <row r="850" outlineLevel="2" spans="1:7">
      <c r="A850" s="516">
        <v>2111499</v>
      </c>
      <c r="B850" s="517" t="s">
        <v>793</v>
      </c>
      <c r="C850" s="518">
        <v>0</v>
      </c>
      <c r="D850" s="518">
        <v>0</v>
      </c>
      <c r="E850" s="518">
        <v>0</v>
      </c>
      <c r="F850" s="493">
        <f t="shared" si="26"/>
        <v>0</v>
      </c>
      <c r="G850" s="493">
        <f t="shared" si="27"/>
        <v>0</v>
      </c>
    </row>
    <row r="851" outlineLevel="1" spans="1:7">
      <c r="A851" s="514">
        <v>21199</v>
      </c>
      <c r="B851" s="515" t="s">
        <v>794</v>
      </c>
      <c r="C851" s="511">
        <f>SUM(C852)</f>
        <v>0</v>
      </c>
      <c r="D851" s="511">
        <f>SUM(D852)</f>
        <v>0</v>
      </c>
      <c r="E851" s="511">
        <f>SUM(E852)</f>
        <v>1749</v>
      </c>
      <c r="F851" s="489">
        <f t="shared" si="26"/>
        <v>0</v>
      </c>
      <c r="G851" s="489">
        <f t="shared" si="27"/>
        <v>0</v>
      </c>
    </row>
    <row r="852" outlineLevel="2" spans="1:7">
      <c r="A852" s="516">
        <v>2119999</v>
      </c>
      <c r="B852" s="517" t="s">
        <v>794</v>
      </c>
      <c r="C852" s="518">
        <v>0</v>
      </c>
      <c r="D852" s="518">
        <v>0</v>
      </c>
      <c r="E852" s="518">
        <v>1749</v>
      </c>
      <c r="F852" s="493">
        <f t="shared" si="26"/>
        <v>0</v>
      </c>
      <c r="G852" s="493">
        <f t="shared" si="27"/>
        <v>0</v>
      </c>
    </row>
    <row r="853" s="501" customFormat="1" spans="1:7">
      <c r="A853" s="512">
        <v>212</v>
      </c>
      <c r="B853" s="513" t="s">
        <v>1189</v>
      </c>
      <c r="C853" s="511">
        <f>SUM(C854,C865,C867,C870,C872,C874)</f>
        <v>144609.540529</v>
      </c>
      <c r="D853" s="511">
        <f>SUM(D854,D865,D867,D870,D872,D874)</f>
        <v>152915</v>
      </c>
      <c r="E853" s="511">
        <f>SUM(E854,E865,E867,E870,E872,E874)</f>
        <v>28637.235947</v>
      </c>
      <c r="F853" s="489">
        <f t="shared" si="26"/>
        <v>0.19803144275434</v>
      </c>
      <c r="G853" s="489">
        <f t="shared" si="27"/>
        <v>0.187275518732629</v>
      </c>
    </row>
    <row r="854" outlineLevel="1" spans="1:7">
      <c r="A854" s="514">
        <v>21201</v>
      </c>
      <c r="B854" s="515" t="s">
        <v>796</v>
      </c>
      <c r="C854" s="511">
        <f>SUM(C855:C864)</f>
        <v>8512.800867</v>
      </c>
      <c r="D854" s="511">
        <f>SUM(D855:D864)</f>
        <v>11233</v>
      </c>
      <c r="E854" s="511">
        <f>SUM(E855:E864)</f>
        <v>9317.487254</v>
      </c>
      <c r="F854" s="489">
        <f t="shared" si="26"/>
        <v>1.09452663107854</v>
      </c>
      <c r="G854" s="489">
        <f t="shared" si="27"/>
        <v>0.829474517404077</v>
      </c>
    </row>
    <row r="855" outlineLevel="2" spans="1:7">
      <c r="A855" s="516">
        <v>2120101</v>
      </c>
      <c r="B855" s="517" t="s">
        <v>196</v>
      </c>
      <c r="C855" s="518">
        <v>1222.21134</v>
      </c>
      <c r="D855" s="518">
        <v>1325</v>
      </c>
      <c r="E855" s="518">
        <v>1248.999338</v>
      </c>
      <c r="F855" s="493">
        <f t="shared" si="26"/>
        <v>1.02191764805586</v>
      </c>
      <c r="G855" s="493">
        <f t="shared" si="27"/>
        <v>0.942641009811321</v>
      </c>
    </row>
    <row r="856" outlineLevel="2" spans="1:7">
      <c r="A856" s="516">
        <v>2120102</v>
      </c>
      <c r="B856" s="517" t="s">
        <v>197</v>
      </c>
      <c r="C856" s="518">
        <v>1166.47</v>
      </c>
      <c r="D856" s="518">
        <v>1528</v>
      </c>
      <c r="E856" s="518">
        <v>361</v>
      </c>
      <c r="F856" s="493">
        <f t="shared" si="26"/>
        <v>0.309480741039204</v>
      </c>
      <c r="G856" s="493">
        <f t="shared" si="27"/>
        <v>0.236256544502618</v>
      </c>
    </row>
    <row r="857" outlineLevel="2" spans="1:7">
      <c r="A857" s="516">
        <v>2120103</v>
      </c>
      <c r="B857" s="517" t="s">
        <v>198</v>
      </c>
      <c r="C857" s="518">
        <v>0</v>
      </c>
      <c r="D857" s="518">
        <v>0</v>
      </c>
      <c r="E857" s="518">
        <v>0</v>
      </c>
      <c r="F857" s="493">
        <f t="shared" si="26"/>
        <v>0</v>
      </c>
      <c r="G857" s="493">
        <f t="shared" si="27"/>
        <v>0</v>
      </c>
    </row>
    <row r="858" outlineLevel="2" spans="1:7">
      <c r="A858" s="516">
        <v>2120104</v>
      </c>
      <c r="B858" s="517" t="s">
        <v>797</v>
      </c>
      <c r="C858" s="518">
        <v>1804.534879</v>
      </c>
      <c r="D858" s="518">
        <v>1749</v>
      </c>
      <c r="E858" s="518">
        <v>1964.700854</v>
      </c>
      <c r="F858" s="493">
        <f t="shared" si="26"/>
        <v>1.08875748363964</v>
      </c>
      <c r="G858" s="493">
        <f t="shared" si="27"/>
        <v>1.12332810405946</v>
      </c>
    </row>
    <row r="859" outlineLevel="2" spans="1:7">
      <c r="A859" s="516">
        <v>2120105</v>
      </c>
      <c r="B859" s="517" t="s">
        <v>798</v>
      </c>
      <c r="C859" s="518">
        <v>0</v>
      </c>
      <c r="D859" s="518">
        <v>0</v>
      </c>
      <c r="E859" s="518">
        <v>0</v>
      </c>
      <c r="F859" s="493">
        <f t="shared" si="26"/>
        <v>0</v>
      </c>
      <c r="G859" s="493">
        <f t="shared" si="27"/>
        <v>0</v>
      </c>
    </row>
    <row r="860" outlineLevel="2" spans="1:7">
      <c r="A860" s="516">
        <v>2120106</v>
      </c>
      <c r="B860" s="517" t="s">
        <v>799</v>
      </c>
      <c r="C860" s="518">
        <v>0</v>
      </c>
      <c r="D860" s="518">
        <v>0</v>
      </c>
      <c r="E860" s="518">
        <v>0</v>
      </c>
      <c r="F860" s="493">
        <f t="shared" si="26"/>
        <v>0</v>
      </c>
      <c r="G860" s="493">
        <f t="shared" si="27"/>
        <v>0</v>
      </c>
    </row>
    <row r="861" outlineLevel="2" spans="1:7">
      <c r="A861" s="516">
        <v>2120107</v>
      </c>
      <c r="B861" s="517" t="s">
        <v>800</v>
      </c>
      <c r="C861" s="518">
        <v>0</v>
      </c>
      <c r="D861" s="518">
        <v>0</v>
      </c>
      <c r="E861" s="518">
        <v>0</v>
      </c>
      <c r="F861" s="493">
        <f t="shared" si="26"/>
        <v>0</v>
      </c>
      <c r="G861" s="493">
        <f t="shared" si="27"/>
        <v>0</v>
      </c>
    </row>
    <row r="862" outlineLevel="2" spans="1:7">
      <c r="A862" s="516">
        <v>2120109</v>
      </c>
      <c r="B862" s="517" t="s">
        <v>801</v>
      </c>
      <c r="C862" s="518">
        <v>0</v>
      </c>
      <c r="D862" s="518">
        <v>0</v>
      </c>
      <c r="E862" s="518">
        <v>85</v>
      </c>
      <c r="F862" s="493">
        <f t="shared" si="26"/>
        <v>0</v>
      </c>
      <c r="G862" s="493">
        <f t="shared" si="27"/>
        <v>0</v>
      </c>
    </row>
    <row r="863" outlineLevel="2" spans="1:7">
      <c r="A863" s="516">
        <v>2120110</v>
      </c>
      <c r="B863" s="517" t="s">
        <v>802</v>
      </c>
      <c r="C863" s="518">
        <v>0</v>
      </c>
      <c r="D863" s="518">
        <v>0</v>
      </c>
      <c r="E863" s="518">
        <v>0</v>
      </c>
      <c r="F863" s="493">
        <f t="shared" si="26"/>
        <v>0</v>
      </c>
      <c r="G863" s="493">
        <f t="shared" si="27"/>
        <v>0</v>
      </c>
    </row>
    <row r="864" outlineLevel="2" spans="1:7">
      <c r="A864" s="516">
        <v>2120199</v>
      </c>
      <c r="B864" s="517" t="s">
        <v>803</v>
      </c>
      <c r="C864" s="518">
        <v>4319.584648</v>
      </c>
      <c r="D864" s="518">
        <v>6631</v>
      </c>
      <c r="E864" s="518">
        <v>5657.787062</v>
      </c>
      <c r="F864" s="493">
        <f t="shared" si="26"/>
        <v>1.30979886332812</v>
      </c>
      <c r="G864" s="493">
        <f t="shared" si="27"/>
        <v>0.853232855074649</v>
      </c>
    </row>
    <row r="865" outlineLevel="1" spans="1:7">
      <c r="A865" s="514">
        <v>21202</v>
      </c>
      <c r="B865" s="515" t="s">
        <v>804</v>
      </c>
      <c r="C865" s="511">
        <f>SUM(C866)</f>
        <v>86.256076</v>
      </c>
      <c r="D865" s="511">
        <f>SUM(D866)</f>
        <v>63</v>
      </c>
      <c r="E865" s="511">
        <f>SUM(E866)</f>
        <v>0</v>
      </c>
      <c r="F865" s="489">
        <f t="shared" si="26"/>
        <v>0</v>
      </c>
      <c r="G865" s="489">
        <f t="shared" si="27"/>
        <v>0</v>
      </c>
    </row>
    <row r="866" outlineLevel="2" spans="1:7">
      <c r="A866" s="516">
        <v>2120201</v>
      </c>
      <c r="B866" s="517" t="s">
        <v>804</v>
      </c>
      <c r="C866" s="518">
        <v>86.256076</v>
      </c>
      <c r="D866" s="518">
        <v>63</v>
      </c>
      <c r="E866" s="518">
        <v>0</v>
      </c>
      <c r="F866" s="493">
        <f t="shared" si="26"/>
        <v>0</v>
      </c>
      <c r="G866" s="493">
        <f t="shared" si="27"/>
        <v>0</v>
      </c>
    </row>
    <row r="867" outlineLevel="1" spans="1:7">
      <c r="A867" s="514">
        <v>21203</v>
      </c>
      <c r="B867" s="515" t="s">
        <v>805</v>
      </c>
      <c r="C867" s="511">
        <f>SUM(C868:C869)</f>
        <v>2876.168</v>
      </c>
      <c r="D867" s="511">
        <f>SUM(D868:D869)</f>
        <v>4876</v>
      </c>
      <c r="E867" s="511">
        <f>SUM(E868:E869)</f>
        <v>7289.032922</v>
      </c>
      <c r="F867" s="489">
        <f t="shared" si="26"/>
        <v>2.53428621763402</v>
      </c>
      <c r="G867" s="489">
        <f t="shared" si="27"/>
        <v>1.49487959844135</v>
      </c>
    </row>
    <row r="868" outlineLevel="2" spans="1:7">
      <c r="A868" s="516">
        <v>2120303</v>
      </c>
      <c r="B868" s="517" t="s">
        <v>806</v>
      </c>
      <c r="C868" s="518">
        <v>0</v>
      </c>
      <c r="D868" s="518">
        <v>0</v>
      </c>
      <c r="E868" s="518">
        <v>0</v>
      </c>
      <c r="F868" s="493">
        <f t="shared" si="26"/>
        <v>0</v>
      </c>
      <c r="G868" s="493">
        <f t="shared" si="27"/>
        <v>0</v>
      </c>
    </row>
    <row r="869" outlineLevel="2" spans="1:7">
      <c r="A869" s="516">
        <v>2120399</v>
      </c>
      <c r="B869" s="517" t="s">
        <v>807</v>
      </c>
      <c r="C869" s="518">
        <v>2876.168</v>
      </c>
      <c r="D869" s="518">
        <v>4876</v>
      </c>
      <c r="E869" s="518">
        <v>7289.032922</v>
      </c>
      <c r="F869" s="493">
        <f t="shared" si="26"/>
        <v>2.53428621763402</v>
      </c>
      <c r="G869" s="493">
        <f t="shared" si="27"/>
        <v>1.49487959844135</v>
      </c>
    </row>
    <row r="870" outlineLevel="1" spans="1:7">
      <c r="A870" s="514">
        <v>21205</v>
      </c>
      <c r="B870" s="515" t="s">
        <v>808</v>
      </c>
      <c r="C870" s="511">
        <f>SUM(C871)</f>
        <v>11545.715462</v>
      </c>
      <c r="D870" s="511">
        <f>SUM(D871)</f>
        <v>11259</v>
      </c>
      <c r="E870" s="511">
        <f>SUM(E871)</f>
        <v>7257.923944</v>
      </c>
      <c r="F870" s="489">
        <f t="shared" si="26"/>
        <v>0.628624875425672</v>
      </c>
      <c r="G870" s="489">
        <f t="shared" si="27"/>
        <v>0.644633088551381</v>
      </c>
    </row>
    <row r="871" outlineLevel="2" spans="1:7">
      <c r="A871" s="516">
        <v>2120501</v>
      </c>
      <c r="B871" s="517" t="s">
        <v>808</v>
      </c>
      <c r="C871" s="518">
        <v>11545.715462</v>
      </c>
      <c r="D871" s="518">
        <v>11259</v>
      </c>
      <c r="E871" s="518">
        <v>7257.923944</v>
      </c>
      <c r="F871" s="493">
        <f t="shared" si="26"/>
        <v>0.628624875425672</v>
      </c>
      <c r="G871" s="493">
        <f t="shared" si="27"/>
        <v>0.644633088551381</v>
      </c>
    </row>
    <row r="872" outlineLevel="1" spans="1:7">
      <c r="A872" s="514">
        <v>21206</v>
      </c>
      <c r="B872" s="515" t="s">
        <v>809</v>
      </c>
      <c r="C872" s="511">
        <f>SUM(C873)</f>
        <v>197.235456</v>
      </c>
      <c r="D872" s="511">
        <f>SUM(D873)</f>
        <v>201</v>
      </c>
      <c r="E872" s="511">
        <f>SUM(E873)</f>
        <v>0</v>
      </c>
      <c r="F872" s="489">
        <f t="shared" si="26"/>
        <v>0</v>
      </c>
      <c r="G872" s="489">
        <f t="shared" si="27"/>
        <v>0</v>
      </c>
    </row>
    <row r="873" outlineLevel="2" spans="1:7">
      <c r="A873" s="516">
        <v>2120601</v>
      </c>
      <c r="B873" s="517" t="s">
        <v>809</v>
      </c>
      <c r="C873" s="518">
        <v>197.235456</v>
      </c>
      <c r="D873" s="518">
        <v>201</v>
      </c>
      <c r="E873" s="518">
        <v>0</v>
      </c>
      <c r="F873" s="493">
        <f t="shared" si="26"/>
        <v>0</v>
      </c>
      <c r="G873" s="493">
        <f t="shared" si="27"/>
        <v>0</v>
      </c>
    </row>
    <row r="874" outlineLevel="1" spans="1:7">
      <c r="A874" s="514">
        <v>21299</v>
      </c>
      <c r="B874" s="515" t="s">
        <v>810</v>
      </c>
      <c r="C874" s="511">
        <f>SUM(C875)</f>
        <v>121391.364668</v>
      </c>
      <c r="D874" s="511">
        <f>SUM(D875)</f>
        <v>125283</v>
      </c>
      <c r="E874" s="511">
        <f>SUM(E875)</f>
        <v>4772.791827</v>
      </c>
      <c r="F874" s="489">
        <f t="shared" si="26"/>
        <v>0.0393173916452243</v>
      </c>
      <c r="G874" s="489">
        <f t="shared" si="27"/>
        <v>0.0380960850793803</v>
      </c>
    </row>
    <row r="875" outlineLevel="2" spans="1:7">
      <c r="A875" s="516">
        <v>2129999</v>
      </c>
      <c r="B875" s="517" t="s">
        <v>810</v>
      </c>
      <c r="C875" s="518">
        <v>121391.364668</v>
      </c>
      <c r="D875" s="518">
        <v>125283</v>
      </c>
      <c r="E875" s="518">
        <v>4772.791827</v>
      </c>
      <c r="F875" s="493">
        <f t="shared" si="26"/>
        <v>0.0393173916452243</v>
      </c>
      <c r="G875" s="493">
        <f t="shared" si="27"/>
        <v>0.0380960850793803</v>
      </c>
    </row>
    <row r="876" s="501" customFormat="1" spans="1:7">
      <c r="A876" s="512">
        <v>213</v>
      </c>
      <c r="B876" s="513" t="s">
        <v>1190</v>
      </c>
      <c r="C876" s="511">
        <f>SUM(C877,C903,C926,C954,C965,C972,C978,C981)+1815</f>
        <v>68848.113335</v>
      </c>
      <c r="D876" s="511">
        <f>SUM(D877,D903,D926,D954,D965,D972,D978,D981)</f>
        <v>67169</v>
      </c>
      <c r="E876" s="511">
        <f>SUM(E877,E903,E926,E954,E965,E972,E978,E981)</f>
        <v>30604.890755</v>
      </c>
      <c r="F876" s="489">
        <f t="shared" si="26"/>
        <v>0.444527660563235</v>
      </c>
      <c r="G876" s="489">
        <f t="shared" si="27"/>
        <v>0.455640113072995</v>
      </c>
    </row>
    <row r="877" outlineLevel="1" spans="1:7">
      <c r="A877" s="514">
        <v>21301</v>
      </c>
      <c r="B877" s="515" t="s">
        <v>812</v>
      </c>
      <c r="C877" s="511">
        <f>SUM(C878:C902)</f>
        <v>9325.456995</v>
      </c>
      <c r="D877" s="511">
        <f>SUM(D878:D902)</f>
        <v>42257</v>
      </c>
      <c r="E877" s="511">
        <f>SUM(E878:E902)</f>
        <v>8071.772148</v>
      </c>
      <c r="F877" s="489">
        <f t="shared" si="26"/>
        <v>0.865563173185809</v>
      </c>
      <c r="G877" s="489">
        <f t="shared" si="27"/>
        <v>0.191016213834394</v>
      </c>
    </row>
    <row r="878" outlineLevel="2" spans="1:7">
      <c r="A878" s="516">
        <v>2130101</v>
      </c>
      <c r="B878" s="517" t="s">
        <v>196</v>
      </c>
      <c r="C878" s="518">
        <v>1629.962211</v>
      </c>
      <c r="D878" s="518">
        <v>1688</v>
      </c>
      <c r="E878" s="518">
        <v>1663.578891</v>
      </c>
      <c r="F878" s="493">
        <f t="shared" si="26"/>
        <v>1.02062420820135</v>
      </c>
      <c r="G878" s="493">
        <f t="shared" si="27"/>
        <v>0.985532518364929</v>
      </c>
    </row>
    <row r="879" outlineLevel="2" spans="1:7">
      <c r="A879" s="516">
        <v>2130102</v>
      </c>
      <c r="B879" s="517" t="s">
        <v>197</v>
      </c>
      <c r="C879" s="518">
        <v>80</v>
      </c>
      <c r="D879" s="518">
        <v>50</v>
      </c>
      <c r="E879" s="518">
        <v>157.6</v>
      </c>
      <c r="F879" s="493">
        <f t="shared" si="26"/>
        <v>1.97</v>
      </c>
      <c r="G879" s="493">
        <f t="shared" si="27"/>
        <v>3.152</v>
      </c>
    </row>
    <row r="880" outlineLevel="2" spans="1:7">
      <c r="A880" s="516">
        <v>2130103</v>
      </c>
      <c r="B880" s="517" t="s">
        <v>198</v>
      </c>
      <c r="C880" s="518">
        <v>0</v>
      </c>
      <c r="D880" s="518">
        <v>0</v>
      </c>
      <c r="E880" s="518">
        <v>0</v>
      </c>
      <c r="F880" s="493">
        <f t="shared" si="26"/>
        <v>0</v>
      </c>
      <c r="G880" s="493">
        <f t="shared" si="27"/>
        <v>0</v>
      </c>
    </row>
    <row r="881" outlineLevel="2" spans="1:7">
      <c r="A881" s="516">
        <v>2130104</v>
      </c>
      <c r="B881" s="517" t="s">
        <v>205</v>
      </c>
      <c r="C881" s="518">
        <v>2810.450689</v>
      </c>
      <c r="D881" s="518">
        <v>2828</v>
      </c>
      <c r="E881" s="518">
        <v>2559.774257</v>
      </c>
      <c r="F881" s="493">
        <f t="shared" si="26"/>
        <v>0.910805611007111</v>
      </c>
      <c r="G881" s="493">
        <f t="shared" si="27"/>
        <v>0.905153556223479</v>
      </c>
    </row>
    <row r="882" outlineLevel="2" spans="1:7">
      <c r="A882" s="516">
        <v>2130105</v>
      </c>
      <c r="B882" s="517" t="s">
        <v>813</v>
      </c>
      <c r="C882" s="518">
        <v>0</v>
      </c>
      <c r="D882" s="518">
        <v>0</v>
      </c>
      <c r="E882" s="518">
        <v>0</v>
      </c>
      <c r="F882" s="493">
        <f t="shared" si="26"/>
        <v>0</v>
      </c>
      <c r="G882" s="493">
        <f t="shared" si="27"/>
        <v>0</v>
      </c>
    </row>
    <row r="883" outlineLevel="2" spans="1:7">
      <c r="A883" s="516">
        <v>2130106</v>
      </c>
      <c r="B883" s="517" t="s">
        <v>814</v>
      </c>
      <c r="C883" s="518">
        <v>527.5072</v>
      </c>
      <c r="D883" s="518">
        <v>324</v>
      </c>
      <c r="E883" s="518">
        <v>396</v>
      </c>
      <c r="F883" s="493">
        <f t="shared" si="26"/>
        <v>0.750700653943681</v>
      </c>
      <c r="G883" s="493">
        <f t="shared" si="27"/>
        <v>1.22222222222222</v>
      </c>
    </row>
    <row r="884" outlineLevel="2" spans="1:7">
      <c r="A884" s="516">
        <v>2130108</v>
      </c>
      <c r="B884" s="517" t="s">
        <v>815</v>
      </c>
      <c r="C884" s="518">
        <v>480.460895</v>
      </c>
      <c r="D884" s="518">
        <v>639</v>
      </c>
      <c r="E884" s="518">
        <v>420.88</v>
      </c>
      <c r="F884" s="493">
        <f t="shared" si="26"/>
        <v>0.875992207440732</v>
      </c>
      <c r="G884" s="493">
        <f t="shared" si="27"/>
        <v>0.658654147104851</v>
      </c>
    </row>
    <row r="885" outlineLevel="2" spans="1:7">
      <c r="A885" s="516">
        <v>2130109</v>
      </c>
      <c r="B885" s="517" t="s">
        <v>816</v>
      </c>
      <c r="C885" s="518">
        <v>249.54</v>
      </c>
      <c r="D885" s="518">
        <v>247</v>
      </c>
      <c r="E885" s="518">
        <v>47</v>
      </c>
      <c r="F885" s="493">
        <f t="shared" si="26"/>
        <v>0.188346557666106</v>
      </c>
      <c r="G885" s="493">
        <f t="shared" si="27"/>
        <v>0.190283400809717</v>
      </c>
    </row>
    <row r="886" outlineLevel="2" spans="1:7">
      <c r="A886" s="516">
        <v>2130110</v>
      </c>
      <c r="B886" s="517" t="s">
        <v>817</v>
      </c>
      <c r="C886" s="518">
        <v>558.34</v>
      </c>
      <c r="D886" s="518">
        <v>192</v>
      </c>
      <c r="E886" s="518">
        <v>410</v>
      </c>
      <c r="F886" s="493">
        <f t="shared" si="26"/>
        <v>0.734319590213848</v>
      </c>
      <c r="G886" s="493">
        <f t="shared" si="27"/>
        <v>2.13541666666667</v>
      </c>
    </row>
    <row r="887" outlineLevel="2" spans="1:7">
      <c r="A887" s="516">
        <v>2130111</v>
      </c>
      <c r="B887" s="517" t="s">
        <v>818</v>
      </c>
      <c r="C887" s="518">
        <v>0</v>
      </c>
      <c r="D887" s="518">
        <v>0</v>
      </c>
      <c r="E887" s="518">
        <v>270</v>
      </c>
      <c r="F887" s="493">
        <f t="shared" si="26"/>
        <v>0</v>
      </c>
      <c r="G887" s="493">
        <f t="shared" si="27"/>
        <v>0</v>
      </c>
    </row>
    <row r="888" outlineLevel="2" spans="1:7">
      <c r="A888" s="516">
        <v>2130112</v>
      </c>
      <c r="B888" s="517" t="s">
        <v>819</v>
      </c>
      <c r="C888" s="518">
        <v>0</v>
      </c>
      <c r="D888" s="518">
        <v>0</v>
      </c>
      <c r="E888" s="518">
        <v>0</v>
      </c>
      <c r="F888" s="493">
        <f t="shared" si="26"/>
        <v>0</v>
      </c>
      <c r="G888" s="493">
        <f t="shared" si="27"/>
        <v>0</v>
      </c>
    </row>
    <row r="889" outlineLevel="2" spans="1:7">
      <c r="A889" s="516">
        <v>2130114</v>
      </c>
      <c r="B889" s="517" t="s">
        <v>820</v>
      </c>
      <c r="C889" s="518">
        <v>0</v>
      </c>
      <c r="D889" s="518">
        <v>0</v>
      </c>
      <c r="E889" s="518">
        <v>0</v>
      </c>
      <c r="F889" s="493">
        <f t="shared" si="26"/>
        <v>0</v>
      </c>
      <c r="G889" s="493">
        <f t="shared" si="27"/>
        <v>0</v>
      </c>
    </row>
    <row r="890" outlineLevel="2" spans="1:7">
      <c r="A890" s="516">
        <v>2130119</v>
      </c>
      <c r="B890" s="517" t="s">
        <v>821</v>
      </c>
      <c r="C890" s="518">
        <v>230</v>
      </c>
      <c r="D890" s="518">
        <v>0</v>
      </c>
      <c r="E890" s="518">
        <v>0</v>
      </c>
      <c r="F890" s="493">
        <f t="shared" si="26"/>
        <v>0</v>
      </c>
      <c r="G890" s="493">
        <f t="shared" si="27"/>
        <v>0</v>
      </c>
    </row>
    <row r="891" outlineLevel="2" spans="1:7">
      <c r="A891" s="516">
        <v>2130120</v>
      </c>
      <c r="B891" s="517" t="s">
        <v>822</v>
      </c>
      <c r="C891" s="518">
        <v>0</v>
      </c>
      <c r="D891" s="518">
        <v>0</v>
      </c>
      <c r="E891" s="518">
        <v>0</v>
      </c>
      <c r="F891" s="493">
        <f t="shared" si="26"/>
        <v>0</v>
      </c>
      <c r="G891" s="493">
        <f t="shared" si="27"/>
        <v>0</v>
      </c>
    </row>
    <row r="892" outlineLevel="2" spans="1:7">
      <c r="A892" s="516">
        <v>2130121</v>
      </c>
      <c r="B892" s="517" t="s">
        <v>823</v>
      </c>
      <c r="C892" s="518">
        <v>0</v>
      </c>
      <c r="D892" s="518">
        <v>0</v>
      </c>
      <c r="E892" s="518">
        <v>0</v>
      </c>
      <c r="F892" s="493">
        <f t="shared" si="26"/>
        <v>0</v>
      </c>
      <c r="G892" s="493">
        <f t="shared" si="27"/>
        <v>0</v>
      </c>
    </row>
    <row r="893" outlineLevel="2" spans="1:7">
      <c r="A893" s="516">
        <v>2130122</v>
      </c>
      <c r="B893" s="517" t="s">
        <v>824</v>
      </c>
      <c r="C893" s="518">
        <v>207</v>
      </c>
      <c r="D893" s="518">
        <v>93</v>
      </c>
      <c r="E893" s="518">
        <v>230</v>
      </c>
      <c r="F893" s="493">
        <f t="shared" si="26"/>
        <v>1.11111111111111</v>
      </c>
      <c r="G893" s="493">
        <f t="shared" si="27"/>
        <v>2.47311827956989</v>
      </c>
    </row>
    <row r="894" outlineLevel="2" spans="1:7">
      <c r="A894" s="516">
        <v>2130124</v>
      </c>
      <c r="B894" s="517" t="s">
        <v>825</v>
      </c>
      <c r="C894" s="518">
        <v>480</v>
      </c>
      <c r="D894" s="518">
        <v>480</v>
      </c>
      <c r="E894" s="518">
        <v>0</v>
      </c>
      <c r="F894" s="493">
        <f t="shared" si="26"/>
        <v>0</v>
      </c>
      <c r="G894" s="493">
        <f t="shared" si="27"/>
        <v>0</v>
      </c>
    </row>
    <row r="895" outlineLevel="2" spans="1:7">
      <c r="A895" s="516">
        <v>2130125</v>
      </c>
      <c r="B895" s="517" t="s">
        <v>826</v>
      </c>
      <c r="C895" s="518">
        <v>350</v>
      </c>
      <c r="D895" s="518">
        <v>102</v>
      </c>
      <c r="E895" s="518">
        <v>400</v>
      </c>
      <c r="F895" s="493">
        <f t="shared" si="26"/>
        <v>1.14285714285714</v>
      </c>
      <c r="G895" s="493">
        <f t="shared" si="27"/>
        <v>3.92156862745098</v>
      </c>
    </row>
    <row r="896" outlineLevel="2" spans="1:7">
      <c r="A896" s="516">
        <v>2130126</v>
      </c>
      <c r="B896" s="517" t="s">
        <v>827</v>
      </c>
      <c r="C896" s="518">
        <v>415</v>
      </c>
      <c r="D896" s="518">
        <v>207</v>
      </c>
      <c r="E896" s="518">
        <v>475</v>
      </c>
      <c r="F896" s="493">
        <f t="shared" si="26"/>
        <v>1.14457831325301</v>
      </c>
      <c r="G896" s="493">
        <f t="shared" si="27"/>
        <v>2.29468599033816</v>
      </c>
    </row>
    <row r="897" outlineLevel="2" spans="1:7">
      <c r="A897" s="516">
        <v>2130135</v>
      </c>
      <c r="B897" s="517" t="s">
        <v>828</v>
      </c>
      <c r="C897" s="518">
        <v>442</v>
      </c>
      <c r="D897" s="518">
        <v>214</v>
      </c>
      <c r="E897" s="518">
        <v>182.7</v>
      </c>
      <c r="F897" s="493">
        <f t="shared" si="26"/>
        <v>0.413348416289593</v>
      </c>
      <c r="G897" s="493">
        <f t="shared" si="27"/>
        <v>0.853738317757009</v>
      </c>
    </row>
    <row r="898" outlineLevel="2" spans="1:7">
      <c r="A898" s="516">
        <v>2130142</v>
      </c>
      <c r="B898" s="517" t="s">
        <v>829</v>
      </c>
      <c r="C898" s="518">
        <v>0</v>
      </c>
      <c r="D898" s="518">
        <v>0</v>
      </c>
      <c r="E898" s="518">
        <v>0</v>
      </c>
      <c r="F898" s="493">
        <f t="shared" si="26"/>
        <v>0</v>
      </c>
      <c r="G898" s="493">
        <f t="shared" si="27"/>
        <v>0</v>
      </c>
    </row>
    <row r="899" outlineLevel="2" spans="1:7">
      <c r="A899" s="516">
        <v>2130148</v>
      </c>
      <c r="B899" s="517" t="s">
        <v>830</v>
      </c>
      <c r="C899" s="518">
        <v>170</v>
      </c>
      <c r="D899" s="518">
        <v>120</v>
      </c>
      <c r="E899" s="518">
        <v>60</v>
      </c>
      <c r="F899" s="493">
        <f t="shared" si="26"/>
        <v>0.352941176470588</v>
      </c>
      <c r="G899" s="493">
        <f t="shared" si="27"/>
        <v>0.5</v>
      </c>
    </row>
    <row r="900" outlineLevel="2" spans="1:7">
      <c r="A900" s="516">
        <v>2130152</v>
      </c>
      <c r="B900" s="517" t="s">
        <v>831</v>
      </c>
      <c r="C900" s="518">
        <v>0</v>
      </c>
      <c r="D900" s="518">
        <v>6</v>
      </c>
      <c r="E900" s="518">
        <v>0</v>
      </c>
      <c r="F900" s="493">
        <f t="shared" si="26"/>
        <v>0</v>
      </c>
      <c r="G900" s="493">
        <f t="shared" si="27"/>
        <v>0</v>
      </c>
    </row>
    <row r="901" outlineLevel="2" spans="1:7">
      <c r="A901" s="516">
        <v>2130153</v>
      </c>
      <c r="B901" s="517" t="s">
        <v>832</v>
      </c>
      <c r="C901" s="518">
        <v>20</v>
      </c>
      <c r="D901" s="518">
        <v>7</v>
      </c>
      <c r="E901" s="518">
        <v>20</v>
      </c>
      <c r="F901" s="493">
        <f t="shared" si="26"/>
        <v>1</v>
      </c>
      <c r="G901" s="493">
        <f t="shared" si="27"/>
        <v>2.85714285714286</v>
      </c>
    </row>
    <row r="902" outlineLevel="2" spans="1:7">
      <c r="A902" s="516">
        <v>2130199</v>
      </c>
      <c r="B902" s="517" t="s">
        <v>833</v>
      </c>
      <c r="C902" s="518">
        <v>675.196</v>
      </c>
      <c r="D902" s="518">
        <v>35060</v>
      </c>
      <c r="E902" s="518">
        <v>779.239</v>
      </c>
      <c r="F902" s="493">
        <f t="shared" si="26"/>
        <v>1.1540930337265</v>
      </c>
      <c r="G902" s="493">
        <f t="shared" si="27"/>
        <v>0.0222258699372504</v>
      </c>
    </row>
    <row r="903" outlineLevel="1" spans="1:7">
      <c r="A903" s="514">
        <v>21302</v>
      </c>
      <c r="B903" s="515" t="s">
        <v>834</v>
      </c>
      <c r="C903" s="511">
        <f>SUM(C904:C925)</f>
        <v>4132.117443</v>
      </c>
      <c r="D903" s="511">
        <f>SUM(D904:D925)</f>
        <v>4153</v>
      </c>
      <c r="E903" s="511">
        <f>SUM(E904:E925)</f>
        <v>3077.725515</v>
      </c>
      <c r="F903" s="489">
        <f t="shared" si="26"/>
        <v>0.744830116146338</v>
      </c>
      <c r="G903" s="489">
        <f t="shared" si="27"/>
        <v>0.741084882013003</v>
      </c>
    </row>
    <row r="904" outlineLevel="2" spans="1:7">
      <c r="A904" s="516">
        <v>2130201</v>
      </c>
      <c r="B904" s="517" t="s">
        <v>196</v>
      </c>
      <c r="C904" s="518">
        <v>0</v>
      </c>
      <c r="D904" s="518">
        <v>0</v>
      </c>
      <c r="E904" s="518">
        <v>0</v>
      </c>
      <c r="F904" s="493">
        <f t="shared" ref="F904:F967" si="28">IF(C904&gt;0,E904/C904,0)</f>
        <v>0</v>
      </c>
      <c r="G904" s="493">
        <f t="shared" ref="G904:G967" si="29">IF(D904&gt;0,E904/D904,0)</f>
        <v>0</v>
      </c>
    </row>
    <row r="905" outlineLevel="2" spans="1:7">
      <c r="A905" s="516">
        <v>2130202</v>
      </c>
      <c r="B905" s="517" t="s">
        <v>197</v>
      </c>
      <c r="C905" s="518">
        <v>0</v>
      </c>
      <c r="D905" s="518">
        <v>0</v>
      </c>
      <c r="E905" s="518">
        <v>0</v>
      </c>
      <c r="F905" s="493">
        <f t="shared" si="28"/>
        <v>0</v>
      </c>
      <c r="G905" s="493">
        <f t="shared" si="29"/>
        <v>0</v>
      </c>
    </row>
    <row r="906" outlineLevel="2" spans="1:7">
      <c r="A906" s="516">
        <v>2130203</v>
      </c>
      <c r="B906" s="517" t="s">
        <v>198</v>
      </c>
      <c r="C906" s="518">
        <v>0</v>
      </c>
      <c r="D906" s="518">
        <v>0</v>
      </c>
      <c r="E906" s="518">
        <v>0</v>
      </c>
      <c r="F906" s="493">
        <f t="shared" si="28"/>
        <v>0</v>
      </c>
      <c r="G906" s="493">
        <f t="shared" si="29"/>
        <v>0</v>
      </c>
    </row>
    <row r="907" outlineLevel="2" spans="1:7">
      <c r="A907" s="516">
        <v>2130204</v>
      </c>
      <c r="B907" s="517" t="s">
        <v>835</v>
      </c>
      <c r="C907" s="518">
        <v>401.159557</v>
      </c>
      <c r="D907" s="518">
        <v>384</v>
      </c>
      <c r="E907" s="518">
        <v>1391.874515</v>
      </c>
      <c r="F907" s="493">
        <f t="shared" si="28"/>
        <v>3.46962820830914</v>
      </c>
      <c r="G907" s="493">
        <f t="shared" si="29"/>
        <v>3.62467321614583</v>
      </c>
    </row>
    <row r="908" outlineLevel="2" spans="1:7">
      <c r="A908" s="516">
        <v>2130205</v>
      </c>
      <c r="B908" s="517" t="s">
        <v>836</v>
      </c>
      <c r="C908" s="518">
        <v>1525.554</v>
      </c>
      <c r="D908" s="518">
        <v>1885</v>
      </c>
      <c r="E908" s="518">
        <v>749.604</v>
      </c>
      <c r="F908" s="493">
        <f t="shared" si="28"/>
        <v>0.491365104086778</v>
      </c>
      <c r="G908" s="493">
        <f t="shared" si="29"/>
        <v>0.397667904509284</v>
      </c>
    </row>
    <row r="909" outlineLevel="2" spans="1:7">
      <c r="A909" s="516">
        <v>2130206</v>
      </c>
      <c r="B909" s="517" t="s">
        <v>837</v>
      </c>
      <c r="C909" s="518">
        <v>49.91</v>
      </c>
      <c r="D909" s="518">
        <v>212</v>
      </c>
      <c r="E909" s="518">
        <v>0</v>
      </c>
      <c r="F909" s="493">
        <f t="shared" si="28"/>
        <v>0</v>
      </c>
      <c r="G909" s="493">
        <f t="shared" si="29"/>
        <v>0</v>
      </c>
    </row>
    <row r="910" outlineLevel="2" spans="1:7">
      <c r="A910" s="516">
        <v>2130207</v>
      </c>
      <c r="B910" s="517" t="s">
        <v>838</v>
      </c>
      <c r="C910" s="518">
        <v>0</v>
      </c>
      <c r="D910" s="518">
        <v>0</v>
      </c>
      <c r="E910" s="518">
        <v>300</v>
      </c>
      <c r="F910" s="493">
        <f t="shared" si="28"/>
        <v>0</v>
      </c>
      <c r="G910" s="493">
        <f t="shared" si="29"/>
        <v>0</v>
      </c>
    </row>
    <row r="911" outlineLevel="2" spans="1:7">
      <c r="A911" s="516">
        <v>2130209</v>
      </c>
      <c r="B911" s="517" t="s">
        <v>839</v>
      </c>
      <c r="C911" s="518">
        <v>12.6686</v>
      </c>
      <c r="D911" s="518">
        <v>12</v>
      </c>
      <c r="E911" s="518">
        <v>0</v>
      </c>
      <c r="F911" s="493">
        <f t="shared" si="28"/>
        <v>0</v>
      </c>
      <c r="G911" s="493">
        <f t="shared" si="29"/>
        <v>0</v>
      </c>
    </row>
    <row r="912" outlineLevel="2" spans="1:7">
      <c r="A912" s="516">
        <v>2130211</v>
      </c>
      <c r="B912" s="517" t="s">
        <v>840</v>
      </c>
      <c r="C912" s="518">
        <v>149.705302</v>
      </c>
      <c r="D912" s="518">
        <v>148</v>
      </c>
      <c r="E912" s="518">
        <v>86</v>
      </c>
      <c r="F912" s="493">
        <f t="shared" si="28"/>
        <v>0.57446195192205</v>
      </c>
      <c r="G912" s="493">
        <f t="shared" si="29"/>
        <v>0.581081081081081</v>
      </c>
    </row>
    <row r="913" outlineLevel="2" spans="1:7">
      <c r="A913" s="516">
        <v>2130212</v>
      </c>
      <c r="B913" s="517" t="s">
        <v>841</v>
      </c>
      <c r="C913" s="518">
        <v>542.18</v>
      </c>
      <c r="D913" s="518">
        <v>508</v>
      </c>
      <c r="E913" s="518">
        <v>326.9</v>
      </c>
      <c r="F913" s="493">
        <f t="shared" si="28"/>
        <v>0.602936294219632</v>
      </c>
      <c r="G913" s="493">
        <f t="shared" si="29"/>
        <v>0.643503937007874</v>
      </c>
    </row>
    <row r="914" outlineLevel="2" spans="1:7">
      <c r="A914" s="516">
        <v>2130213</v>
      </c>
      <c r="B914" s="517" t="s">
        <v>842</v>
      </c>
      <c r="C914" s="518">
        <v>0</v>
      </c>
      <c r="D914" s="518">
        <v>0</v>
      </c>
      <c r="E914" s="518">
        <v>0</v>
      </c>
      <c r="F914" s="493">
        <f t="shared" si="28"/>
        <v>0</v>
      </c>
      <c r="G914" s="493">
        <f t="shared" si="29"/>
        <v>0</v>
      </c>
    </row>
    <row r="915" outlineLevel="2" spans="1:7">
      <c r="A915" s="516">
        <v>2130217</v>
      </c>
      <c r="B915" s="517" t="s">
        <v>843</v>
      </c>
      <c r="C915" s="518">
        <v>0</v>
      </c>
      <c r="D915" s="518">
        <v>0</v>
      </c>
      <c r="E915" s="518">
        <v>0</v>
      </c>
      <c r="F915" s="493">
        <f t="shared" si="28"/>
        <v>0</v>
      </c>
      <c r="G915" s="493">
        <f t="shared" si="29"/>
        <v>0</v>
      </c>
    </row>
    <row r="916" outlineLevel="2" spans="1:7">
      <c r="A916" s="516">
        <v>2130220</v>
      </c>
      <c r="B916" s="517" t="s">
        <v>339</v>
      </c>
      <c r="C916" s="518">
        <v>0</v>
      </c>
      <c r="D916" s="518">
        <v>0</v>
      </c>
      <c r="E916" s="518">
        <v>0</v>
      </c>
      <c r="F916" s="493">
        <f t="shared" si="28"/>
        <v>0</v>
      </c>
      <c r="G916" s="493">
        <f t="shared" si="29"/>
        <v>0</v>
      </c>
    </row>
    <row r="917" outlineLevel="2" spans="1:7">
      <c r="A917" s="516">
        <v>2130221</v>
      </c>
      <c r="B917" s="517" t="s">
        <v>844</v>
      </c>
      <c r="C917" s="518">
        <v>0</v>
      </c>
      <c r="D917" s="518">
        <v>0</v>
      </c>
      <c r="E917" s="518">
        <v>0</v>
      </c>
      <c r="F917" s="493">
        <f t="shared" si="28"/>
        <v>0</v>
      </c>
      <c r="G917" s="493">
        <f t="shared" si="29"/>
        <v>0</v>
      </c>
    </row>
    <row r="918" outlineLevel="2" spans="1:7">
      <c r="A918" s="516">
        <v>2130223</v>
      </c>
      <c r="B918" s="517" t="s">
        <v>845</v>
      </c>
      <c r="C918" s="518">
        <v>0</v>
      </c>
      <c r="D918" s="518">
        <v>0</v>
      </c>
      <c r="E918" s="518">
        <v>0</v>
      </c>
      <c r="F918" s="493">
        <f t="shared" si="28"/>
        <v>0</v>
      </c>
      <c r="G918" s="493">
        <f t="shared" si="29"/>
        <v>0</v>
      </c>
    </row>
    <row r="919" outlineLevel="2" spans="1:7">
      <c r="A919" s="516">
        <v>2130226</v>
      </c>
      <c r="B919" s="517" t="s">
        <v>846</v>
      </c>
      <c r="C919" s="518">
        <v>0</v>
      </c>
      <c r="D919" s="518">
        <v>0</v>
      </c>
      <c r="E919" s="518">
        <v>0</v>
      </c>
      <c r="F919" s="493">
        <f t="shared" si="28"/>
        <v>0</v>
      </c>
      <c r="G919" s="493">
        <f t="shared" si="29"/>
        <v>0</v>
      </c>
    </row>
    <row r="920" outlineLevel="2" spans="1:7">
      <c r="A920" s="516">
        <v>2130227</v>
      </c>
      <c r="B920" s="517" t="s">
        <v>847</v>
      </c>
      <c r="C920" s="518">
        <v>0</v>
      </c>
      <c r="D920" s="518">
        <v>0</v>
      </c>
      <c r="E920" s="518">
        <v>0</v>
      </c>
      <c r="F920" s="493">
        <f t="shared" si="28"/>
        <v>0</v>
      </c>
      <c r="G920" s="493">
        <f t="shared" si="29"/>
        <v>0</v>
      </c>
    </row>
    <row r="921" outlineLevel="2" spans="1:7">
      <c r="A921" s="516">
        <v>2130234</v>
      </c>
      <c r="B921" s="517" t="s">
        <v>848</v>
      </c>
      <c r="C921" s="518">
        <v>1404.74</v>
      </c>
      <c r="D921" s="518">
        <v>958</v>
      </c>
      <c r="E921" s="518">
        <v>147.065</v>
      </c>
      <c r="F921" s="493">
        <f t="shared" si="28"/>
        <v>0.10469197146803</v>
      </c>
      <c r="G921" s="493">
        <f t="shared" si="29"/>
        <v>0.153512526096033</v>
      </c>
    </row>
    <row r="922" outlineLevel="2" spans="1:7">
      <c r="A922" s="516">
        <v>2130236</v>
      </c>
      <c r="B922" s="517" t="s">
        <v>849</v>
      </c>
      <c r="C922" s="518">
        <v>0</v>
      </c>
      <c r="D922" s="518">
        <v>0</v>
      </c>
      <c r="E922" s="518">
        <v>0</v>
      </c>
      <c r="F922" s="493">
        <f t="shared" si="28"/>
        <v>0</v>
      </c>
      <c r="G922" s="493">
        <f t="shared" si="29"/>
        <v>0</v>
      </c>
    </row>
    <row r="923" outlineLevel="2" spans="1:7">
      <c r="A923" s="516">
        <v>2130237</v>
      </c>
      <c r="B923" s="517" t="s">
        <v>819</v>
      </c>
      <c r="C923" s="518">
        <v>0</v>
      </c>
      <c r="D923" s="518">
        <v>0</v>
      </c>
      <c r="E923" s="518">
        <v>0</v>
      </c>
      <c r="F923" s="493">
        <f t="shared" si="28"/>
        <v>0</v>
      </c>
      <c r="G923" s="493">
        <f t="shared" si="29"/>
        <v>0</v>
      </c>
    </row>
    <row r="924" outlineLevel="2" spans="1:7">
      <c r="A924" s="516">
        <v>2130238</v>
      </c>
      <c r="B924" s="517" t="s">
        <v>766</v>
      </c>
      <c r="C924" s="518"/>
      <c r="D924" s="518">
        <v>0</v>
      </c>
      <c r="E924" s="518">
        <v>0</v>
      </c>
      <c r="F924" s="493">
        <f t="shared" si="28"/>
        <v>0</v>
      </c>
      <c r="G924" s="493">
        <f t="shared" si="29"/>
        <v>0</v>
      </c>
    </row>
    <row r="925" outlineLevel="2" spans="1:7">
      <c r="A925" s="516">
        <v>2130299</v>
      </c>
      <c r="B925" s="517" t="s">
        <v>850</v>
      </c>
      <c r="C925" s="518">
        <v>46.199984</v>
      </c>
      <c r="D925" s="518">
        <v>46</v>
      </c>
      <c r="E925" s="518">
        <v>76.282</v>
      </c>
      <c r="F925" s="493">
        <f t="shared" si="28"/>
        <v>1.65112611294411</v>
      </c>
      <c r="G925" s="493">
        <f t="shared" si="29"/>
        <v>1.65830434782609</v>
      </c>
    </row>
    <row r="926" outlineLevel="1" spans="1:7">
      <c r="A926" s="514">
        <v>21303</v>
      </c>
      <c r="B926" s="515" t="s">
        <v>851</v>
      </c>
      <c r="C926" s="511">
        <f>SUM(C927:C953)</f>
        <v>11593.094385</v>
      </c>
      <c r="D926" s="511">
        <f>SUM(D927:D953)</f>
        <v>13305</v>
      </c>
      <c r="E926" s="511">
        <f>SUM(E927:E953)</f>
        <v>8546.970443</v>
      </c>
      <c r="F926" s="489">
        <f t="shared" si="28"/>
        <v>0.737246688343942</v>
      </c>
      <c r="G926" s="489">
        <f t="shared" si="29"/>
        <v>0.642387857422022</v>
      </c>
    </row>
    <row r="927" outlineLevel="2" spans="1:7">
      <c r="A927" s="516">
        <v>2130301</v>
      </c>
      <c r="B927" s="517" t="s">
        <v>196</v>
      </c>
      <c r="C927" s="518">
        <v>489.222414</v>
      </c>
      <c r="D927" s="518">
        <v>502</v>
      </c>
      <c r="E927" s="518">
        <v>397.392522</v>
      </c>
      <c r="F927" s="493">
        <f t="shared" si="28"/>
        <v>0.812294184869461</v>
      </c>
      <c r="G927" s="493">
        <f t="shared" si="29"/>
        <v>0.791618569721116</v>
      </c>
    </row>
    <row r="928" outlineLevel="2" spans="1:7">
      <c r="A928" s="516">
        <v>2130302</v>
      </c>
      <c r="B928" s="517" t="s">
        <v>197</v>
      </c>
      <c r="C928" s="518">
        <v>0</v>
      </c>
      <c r="D928" s="518">
        <v>0</v>
      </c>
      <c r="E928" s="518">
        <v>0</v>
      </c>
      <c r="F928" s="493">
        <f t="shared" si="28"/>
        <v>0</v>
      </c>
      <c r="G928" s="493">
        <f t="shared" si="29"/>
        <v>0</v>
      </c>
    </row>
    <row r="929" outlineLevel="2" spans="1:7">
      <c r="A929" s="516">
        <v>2130303</v>
      </c>
      <c r="B929" s="517" t="s">
        <v>198</v>
      </c>
      <c r="C929" s="518">
        <v>0</v>
      </c>
      <c r="D929" s="518">
        <v>0</v>
      </c>
      <c r="E929" s="518">
        <v>0</v>
      </c>
      <c r="F929" s="493">
        <f t="shared" si="28"/>
        <v>0</v>
      </c>
      <c r="G929" s="493">
        <f t="shared" si="29"/>
        <v>0</v>
      </c>
    </row>
    <row r="930" outlineLevel="2" spans="1:7">
      <c r="A930" s="516">
        <v>2130304</v>
      </c>
      <c r="B930" s="517" t="s">
        <v>852</v>
      </c>
      <c r="C930" s="518">
        <v>2415.433014</v>
      </c>
      <c r="D930" s="518">
        <v>2431</v>
      </c>
      <c r="E930" s="518">
        <v>2641.806058</v>
      </c>
      <c r="F930" s="493">
        <f t="shared" si="28"/>
        <v>1.09371944603221</v>
      </c>
      <c r="G930" s="493">
        <f t="shared" si="29"/>
        <v>1.0867157786919</v>
      </c>
    </row>
    <row r="931" outlineLevel="2" spans="1:7">
      <c r="A931" s="516">
        <v>2130305</v>
      </c>
      <c r="B931" s="517" t="s">
        <v>853</v>
      </c>
      <c r="C931" s="518">
        <v>3032</v>
      </c>
      <c r="D931" s="518">
        <v>2446</v>
      </c>
      <c r="E931" s="518">
        <v>2060</v>
      </c>
      <c r="F931" s="493">
        <f t="shared" si="28"/>
        <v>0.679419525065963</v>
      </c>
      <c r="G931" s="493">
        <f t="shared" si="29"/>
        <v>0.842191332788226</v>
      </c>
    </row>
    <row r="932" outlineLevel="2" spans="1:7">
      <c r="A932" s="516">
        <v>2130306</v>
      </c>
      <c r="B932" s="517" t="s">
        <v>854</v>
      </c>
      <c r="C932" s="518">
        <v>2428.548</v>
      </c>
      <c r="D932" s="518">
        <v>2401</v>
      </c>
      <c r="E932" s="518">
        <v>946.35653</v>
      </c>
      <c r="F932" s="493">
        <f t="shared" si="28"/>
        <v>0.389679977500959</v>
      </c>
      <c r="G932" s="493">
        <f t="shared" si="29"/>
        <v>0.394150991253644</v>
      </c>
    </row>
    <row r="933" outlineLevel="2" spans="1:7">
      <c r="A933" s="516">
        <v>2130307</v>
      </c>
      <c r="B933" s="517" t="s">
        <v>855</v>
      </c>
      <c r="C933" s="518">
        <v>0</v>
      </c>
      <c r="D933" s="518">
        <v>0</v>
      </c>
      <c r="E933" s="518">
        <v>0</v>
      </c>
      <c r="F933" s="493">
        <f t="shared" si="28"/>
        <v>0</v>
      </c>
      <c r="G933" s="493">
        <f t="shared" si="29"/>
        <v>0</v>
      </c>
    </row>
    <row r="934" outlineLevel="2" spans="1:7">
      <c r="A934" s="516">
        <v>2130308</v>
      </c>
      <c r="B934" s="517" t="s">
        <v>856</v>
      </c>
      <c r="C934" s="518">
        <v>0</v>
      </c>
      <c r="D934" s="518">
        <v>0</v>
      </c>
      <c r="E934" s="518">
        <v>0</v>
      </c>
      <c r="F934" s="493">
        <f t="shared" si="28"/>
        <v>0</v>
      </c>
      <c r="G934" s="493">
        <f t="shared" si="29"/>
        <v>0</v>
      </c>
    </row>
    <row r="935" outlineLevel="2" spans="1:7">
      <c r="A935" s="516">
        <v>2130309</v>
      </c>
      <c r="B935" s="517" t="s">
        <v>857</v>
      </c>
      <c r="C935" s="518">
        <v>0</v>
      </c>
      <c r="D935" s="518">
        <v>0</v>
      </c>
      <c r="E935" s="518">
        <v>0</v>
      </c>
      <c r="F935" s="493">
        <f t="shared" si="28"/>
        <v>0</v>
      </c>
      <c r="G935" s="493">
        <f t="shared" si="29"/>
        <v>0</v>
      </c>
    </row>
    <row r="936" outlineLevel="2" spans="1:7">
      <c r="A936" s="516">
        <v>2130310</v>
      </c>
      <c r="B936" s="517" t="s">
        <v>858</v>
      </c>
      <c r="C936" s="518">
        <v>0</v>
      </c>
      <c r="D936" s="518">
        <v>0</v>
      </c>
      <c r="E936" s="518">
        <v>0</v>
      </c>
      <c r="F936" s="493">
        <f t="shared" si="28"/>
        <v>0</v>
      </c>
      <c r="G936" s="493">
        <f t="shared" si="29"/>
        <v>0</v>
      </c>
    </row>
    <row r="937" outlineLevel="2" spans="1:7">
      <c r="A937" s="516">
        <v>2130311</v>
      </c>
      <c r="B937" s="517" t="s">
        <v>859</v>
      </c>
      <c r="C937" s="518">
        <v>1604.269731</v>
      </c>
      <c r="D937" s="518">
        <v>1502</v>
      </c>
      <c r="E937" s="518">
        <v>801.415333</v>
      </c>
      <c r="F937" s="493">
        <f t="shared" si="28"/>
        <v>0.499551489075624</v>
      </c>
      <c r="G937" s="493">
        <f t="shared" si="29"/>
        <v>0.53356546804261</v>
      </c>
    </row>
    <row r="938" outlineLevel="2" spans="1:7">
      <c r="A938" s="516">
        <v>2130312</v>
      </c>
      <c r="B938" s="517" t="s">
        <v>860</v>
      </c>
      <c r="C938" s="518">
        <v>0</v>
      </c>
      <c r="D938" s="518">
        <v>0</v>
      </c>
      <c r="E938" s="518">
        <v>0</v>
      </c>
      <c r="F938" s="493">
        <f t="shared" si="28"/>
        <v>0</v>
      </c>
      <c r="G938" s="493">
        <f t="shared" si="29"/>
        <v>0</v>
      </c>
    </row>
    <row r="939" outlineLevel="2" spans="1:7">
      <c r="A939" s="516">
        <v>2130313</v>
      </c>
      <c r="B939" s="517" t="s">
        <v>861</v>
      </c>
      <c r="C939" s="518">
        <v>0</v>
      </c>
      <c r="D939" s="518">
        <v>0</v>
      </c>
      <c r="E939" s="518">
        <v>0</v>
      </c>
      <c r="F939" s="493">
        <f t="shared" si="28"/>
        <v>0</v>
      </c>
      <c r="G939" s="493">
        <f t="shared" si="29"/>
        <v>0</v>
      </c>
    </row>
    <row r="940" outlineLevel="2" spans="1:7">
      <c r="A940" s="516">
        <v>2130314</v>
      </c>
      <c r="B940" s="517" t="s">
        <v>862</v>
      </c>
      <c r="C940" s="518">
        <v>621</v>
      </c>
      <c r="D940" s="518">
        <v>483</v>
      </c>
      <c r="E940" s="518">
        <v>518</v>
      </c>
      <c r="F940" s="493">
        <f t="shared" si="28"/>
        <v>0.834138486312399</v>
      </c>
      <c r="G940" s="493">
        <f t="shared" si="29"/>
        <v>1.07246376811594</v>
      </c>
    </row>
    <row r="941" outlineLevel="2" spans="1:7">
      <c r="A941" s="516">
        <v>2130315</v>
      </c>
      <c r="B941" s="517" t="s">
        <v>863</v>
      </c>
      <c r="C941" s="518">
        <v>52.621226</v>
      </c>
      <c r="D941" s="518">
        <v>53</v>
      </c>
      <c r="E941" s="518">
        <v>0</v>
      </c>
      <c r="F941" s="493">
        <f t="shared" si="28"/>
        <v>0</v>
      </c>
      <c r="G941" s="493">
        <f t="shared" si="29"/>
        <v>0</v>
      </c>
    </row>
    <row r="942" outlineLevel="2" spans="1:7">
      <c r="A942" s="516">
        <v>2130316</v>
      </c>
      <c r="B942" s="517" t="s">
        <v>864</v>
      </c>
      <c r="C942" s="518">
        <v>0</v>
      </c>
      <c r="D942" s="518">
        <v>0</v>
      </c>
      <c r="E942" s="518">
        <v>0</v>
      </c>
      <c r="F942" s="493">
        <f t="shared" si="28"/>
        <v>0</v>
      </c>
      <c r="G942" s="493">
        <f t="shared" si="29"/>
        <v>0</v>
      </c>
    </row>
    <row r="943" outlineLevel="2" spans="1:7">
      <c r="A943" s="516">
        <v>2130317</v>
      </c>
      <c r="B943" s="517" t="s">
        <v>865</v>
      </c>
      <c r="C943" s="518">
        <v>0</v>
      </c>
      <c r="D943" s="518">
        <v>0</v>
      </c>
      <c r="E943" s="518">
        <v>0</v>
      </c>
      <c r="F943" s="493">
        <f t="shared" si="28"/>
        <v>0</v>
      </c>
      <c r="G943" s="493">
        <f t="shared" si="29"/>
        <v>0</v>
      </c>
    </row>
    <row r="944" outlineLevel="2" spans="1:7">
      <c r="A944" s="516">
        <v>2130318</v>
      </c>
      <c r="B944" s="517" t="s">
        <v>866</v>
      </c>
      <c r="C944" s="518">
        <v>0</v>
      </c>
      <c r="D944" s="518">
        <v>0</v>
      </c>
      <c r="E944" s="518">
        <v>0</v>
      </c>
      <c r="F944" s="493">
        <f t="shared" si="28"/>
        <v>0</v>
      </c>
      <c r="G944" s="493">
        <f t="shared" si="29"/>
        <v>0</v>
      </c>
    </row>
    <row r="945" outlineLevel="2" spans="1:7">
      <c r="A945" s="516">
        <v>2130319</v>
      </c>
      <c r="B945" s="517" t="s">
        <v>867</v>
      </c>
      <c r="C945" s="518">
        <v>0</v>
      </c>
      <c r="D945" s="518">
        <v>0</v>
      </c>
      <c r="E945" s="518">
        <v>0</v>
      </c>
      <c r="F945" s="493">
        <f t="shared" si="28"/>
        <v>0</v>
      </c>
      <c r="G945" s="493">
        <f t="shared" si="29"/>
        <v>0</v>
      </c>
    </row>
    <row r="946" ht="27" outlineLevel="2" spans="1:7">
      <c r="A946" s="516">
        <v>2130321</v>
      </c>
      <c r="B946" s="517" t="s">
        <v>868</v>
      </c>
      <c r="C946" s="518">
        <v>0</v>
      </c>
      <c r="D946" s="518">
        <v>0</v>
      </c>
      <c r="E946" s="518">
        <v>0</v>
      </c>
      <c r="F946" s="493">
        <f t="shared" si="28"/>
        <v>0</v>
      </c>
      <c r="G946" s="493">
        <f t="shared" si="29"/>
        <v>0</v>
      </c>
    </row>
    <row r="947" outlineLevel="2" spans="1:7">
      <c r="A947" s="516">
        <v>2130322</v>
      </c>
      <c r="B947" s="517" t="s">
        <v>869</v>
      </c>
      <c r="C947" s="518">
        <v>0</v>
      </c>
      <c r="D947" s="518">
        <v>0</v>
      </c>
      <c r="E947" s="518">
        <v>0</v>
      </c>
      <c r="F947" s="493">
        <f t="shared" si="28"/>
        <v>0</v>
      </c>
      <c r="G947" s="493">
        <f t="shared" si="29"/>
        <v>0</v>
      </c>
    </row>
    <row r="948" outlineLevel="2" spans="1:7">
      <c r="A948" s="516">
        <v>2130333</v>
      </c>
      <c r="B948" s="517" t="s">
        <v>845</v>
      </c>
      <c r="C948" s="518">
        <v>0</v>
      </c>
      <c r="D948" s="518">
        <v>0</v>
      </c>
      <c r="E948" s="518">
        <v>242</v>
      </c>
      <c r="F948" s="493">
        <f t="shared" si="28"/>
        <v>0</v>
      </c>
      <c r="G948" s="493">
        <f t="shared" si="29"/>
        <v>0</v>
      </c>
    </row>
    <row r="949" outlineLevel="2" spans="1:7">
      <c r="A949" s="516">
        <v>2130334</v>
      </c>
      <c r="B949" s="517" t="s">
        <v>870</v>
      </c>
      <c r="C949" s="518">
        <v>0</v>
      </c>
      <c r="D949" s="518">
        <v>0</v>
      </c>
      <c r="E949" s="518">
        <v>0</v>
      </c>
      <c r="F949" s="493">
        <f t="shared" si="28"/>
        <v>0</v>
      </c>
      <c r="G949" s="493">
        <f t="shared" si="29"/>
        <v>0</v>
      </c>
    </row>
    <row r="950" outlineLevel="2" spans="1:7">
      <c r="A950" s="516">
        <v>2130335</v>
      </c>
      <c r="B950" s="517" t="s">
        <v>871</v>
      </c>
      <c r="C950" s="518">
        <v>0</v>
      </c>
      <c r="D950" s="518">
        <v>0</v>
      </c>
      <c r="E950" s="518">
        <v>0</v>
      </c>
      <c r="F950" s="493">
        <f t="shared" si="28"/>
        <v>0</v>
      </c>
      <c r="G950" s="493">
        <f t="shared" si="29"/>
        <v>0</v>
      </c>
    </row>
    <row r="951" outlineLevel="2" spans="1:7">
      <c r="A951" s="516">
        <v>2130336</v>
      </c>
      <c r="B951" s="517" t="s">
        <v>872</v>
      </c>
      <c r="C951" s="518">
        <v>0</v>
      </c>
      <c r="D951" s="518">
        <v>0</v>
      </c>
      <c r="E951" s="518">
        <v>0</v>
      </c>
      <c r="F951" s="493">
        <f t="shared" si="28"/>
        <v>0</v>
      </c>
      <c r="G951" s="493">
        <f t="shared" si="29"/>
        <v>0</v>
      </c>
    </row>
    <row r="952" outlineLevel="2" spans="1:7">
      <c r="A952" s="516">
        <v>2130337</v>
      </c>
      <c r="B952" s="517" t="s">
        <v>873</v>
      </c>
      <c r="C952" s="518">
        <v>0</v>
      </c>
      <c r="D952" s="518">
        <v>0</v>
      </c>
      <c r="E952" s="518">
        <v>0</v>
      </c>
      <c r="F952" s="493">
        <f t="shared" si="28"/>
        <v>0</v>
      </c>
      <c r="G952" s="493">
        <f t="shared" si="29"/>
        <v>0</v>
      </c>
    </row>
    <row r="953" outlineLevel="2" spans="1:7">
      <c r="A953" s="516">
        <v>2130399</v>
      </c>
      <c r="B953" s="517" t="s">
        <v>874</v>
      </c>
      <c r="C953" s="518">
        <v>950</v>
      </c>
      <c r="D953" s="518">
        <v>3487</v>
      </c>
      <c r="E953" s="518">
        <v>940</v>
      </c>
      <c r="F953" s="493">
        <f t="shared" si="28"/>
        <v>0.989473684210526</v>
      </c>
      <c r="G953" s="493">
        <f t="shared" si="29"/>
        <v>0.269572698594781</v>
      </c>
    </row>
    <row r="954" ht="27" outlineLevel="1" spans="1:7">
      <c r="A954" s="514">
        <v>21305</v>
      </c>
      <c r="B954" s="515" t="s">
        <v>875</v>
      </c>
      <c r="C954" s="511">
        <f>SUM(C955:C964)</f>
        <v>1321.320017</v>
      </c>
      <c r="D954" s="511">
        <f>SUM(D955:D964)</f>
        <v>1351</v>
      </c>
      <c r="E954" s="511">
        <f>SUM(E955:E964)</f>
        <v>2918.901856</v>
      </c>
      <c r="F954" s="489">
        <f t="shared" si="28"/>
        <v>2.20908017622199</v>
      </c>
      <c r="G954" s="489">
        <f t="shared" si="29"/>
        <v>2.16054911621021</v>
      </c>
    </row>
    <row r="955" outlineLevel="2" spans="1:7">
      <c r="A955" s="516">
        <v>2130501</v>
      </c>
      <c r="B955" s="517" t="s">
        <v>196</v>
      </c>
      <c r="C955" s="518">
        <v>290.64805</v>
      </c>
      <c r="D955" s="518">
        <v>291</v>
      </c>
      <c r="E955" s="518">
        <v>384.297332</v>
      </c>
      <c r="F955" s="493">
        <f t="shared" si="28"/>
        <v>1.32220853365436</v>
      </c>
      <c r="G955" s="493">
        <f t="shared" si="29"/>
        <v>1.32060938831615</v>
      </c>
    </row>
    <row r="956" outlineLevel="2" spans="1:7">
      <c r="A956" s="516">
        <v>2130502</v>
      </c>
      <c r="B956" s="517" t="s">
        <v>197</v>
      </c>
      <c r="C956" s="518">
        <v>360</v>
      </c>
      <c r="D956" s="518">
        <v>345</v>
      </c>
      <c r="E956" s="518">
        <v>77.404524</v>
      </c>
      <c r="F956" s="493">
        <f t="shared" si="28"/>
        <v>0.215012566666667</v>
      </c>
      <c r="G956" s="493">
        <f t="shared" si="29"/>
        <v>0.224360939130435</v>
      </c>
    </row>
    <row r="957" outlineLevel="2" spans="1:7">
      <c r="A957" s="516">
        <v>2130503</v>
      </c>
      <c r="B957" s="517" t="s">
        <v>198</v>
      </c>
      <c r="C957" s="518">
        <v>50.671967</v>
      </c>
      <c r="D957" s="518">
        <v>51</v>
      </c>
      <c r="E957" s="518">
        <v>24.64</v>
      </c>
      <c r="F957" s="493">
        <f t="shared" si="28"/>
        <v>0.48626492040461</v>
      </c>
      <c r="G957" s="493">
        <f t="shared" si="29"/>
        <v>0.483137254901961</v>
      </c>
    </row>
    <row r="958" outlineLevel="2" spans="1:7">
      <c r="A958" s="516">
        <v>2130504</v>
      </c>
      <c r="B958" s="517" t="s">
        <v>876</v>
      </c>
      <c r="C958" s="518">
        <v>0</v>
      </c>
      <c r="D958" s="518">
        <v>0</v>
      </c>
      <c r="E958" s="518">
        <v>84</v>
      </c>
      <c r="F958" s="493">
        <f t="shared" si="28"/>
        <v>0</v>
      </c>
      <c r="G958" s="493">
        <f t="shared" si="29"/>
        <v>0</v>
      </c>
    </row>
    <row r="959" outlineLevel="2" spans="1:7">
      <c r="A959" s="516">
        <v>2130505</v>
      </c>
      <c r="B959" s="517" t="s">
        <v>877</v>
      </c>
      <c r="C959" s="518">
        <v>0</v>
      </c>
      <c r="D959" s="518">
        <v>0</v>
      </c>
      <c r="E959" s="518">
        <v>1688</v>
      </c>
      <c r="F959" s="493">
        <f t="shared" si="28"/>
        <v>0</v>
      </c>
      <c r="G959" s="493">
        <f t="shared" si="29"/>
        <v>0</v>
      </c>
    </row>
    <row r="960" outlineLevel="2" spans="1:7">
      <c r="A960" s="516">
        <v>2130506</v>
      </c>
      <c r="B960" s="517" t="s">
        <v>878</v>
      </c>
      <c r="C960" s="518">
        <v>0</v>
      </c>
      <c r="D960" s="518">
        <v>0</v>
      </c>
      <c r="E960" s="518">
        <v>0</v>
      </c>
      <c r="F960" s="493">
        <f t="shared" si="28"/>
        <v>0</v>
      </c>
      <c r="G960" s="493">
        <f t="shared" si="29"/>
        <v>0</v>
      </c>
    </row>
    <row r="961" outlineLevel="2" spans="1:7">
      <c r="A961" s="516">
        <v>2130507</v>
      </c>
      <c r="B961" s="517" t="s">
        <v>879</v>
      </c>
      <c r="C961" s="518">
        <v>0</v>
      </c>
      <c r="D961" s="518">
        <v>0</v>
      </c>
      <c r="E961" s="518">
        <v>0</v>
      </c>
      <c r="F961" s="493">
        <f t="shared" si="28"/>
        <v>0</v>
      </c>
      <c r="G961" s="493">
        <f t="shared" si="29"/>
        <v>0</v>
      </c>
    </row>
    <row r="962" outlineLevel="2" spans="1:7">
      <c r="A962" s="516">
        <v>2130508</v>
      </c>
      <c r="B962" s="517" t="s">
        <v>880</v>
      </c>
      <c r="C962" s="518">
        <v>0</v>
      </c>
      <c r="D962" s="518">
        <v>0</v>
      </c>
      <c r="E962" s="518">
        <v>0</v>
      </c>
      <c r="F962" s="493">
        <f t="shared" si="28"/>
        <v>0</v>
      </c>
      <c r="G962" s="493">
        <f t="shared" si="29"/>
        <v>0</v>
      </c>
    </row>
    <row r="963" outlineLevel="2" spans="1:7">
      <c r="A963" s="516">
        <v>2130550</v>
      </c>
      <c r="B963" s="517" t="s">
        <v>205</v>
      </c>
      <c r="C963" s="518">
        <v>0</v>
      </c>
      <c r="D963" s="518">
        <v>0</v>
      </c>
      <c r="E963" s="518">
        <v>0</v>
      </c>
      <c r="F963" s="493">
        <f t="shared" si="28"/>
        <v>0</v>
      </c>
      <c r="G963" s="493">
        <f t="shared" si="29"/>
        <v>0</v>
      </c>
    </row>
    <row r="964" ht="27" outlineLevel="2" spans="1:7">
      <c r="A964" s="516">
        <v>2130599</v>
      </c>
      <c r="B964" s="517" t="s">
        <v>881</v>
      </c>
      <c r="C964" s="518">
        <v>620</v>
      </c>
      <c r="D964" s="518">
        <v>664</v>
      </c>
      <c r="E964" s="518">
        <v>660.56</v>
      </c>
      <c r="F964" s="493">
        <f t="shared" si="28"/>
        <v>1.06541935483871</v>
      </c>
      <c r="G964" s="493">
        <f t="shared" si="29"/>
        <v>0.994819277108434</v>
      </c>
    </row>
    <row r="965" outlineLevel="1" spans="1:7">
      <c r="A965" s="514">
        <v>21307</v>
      </c>
      <c r="B965" s="515" t="s">
        <v>882</v>
      </c>
      <c r="C965" s="511">
        <f>SUM(C966:C971)</f>
        <v>0</v>
      </c>
      <c r="D965" s="511">
        <f>SUM(D966:D971)</f>
        <v>0</v>
      </c>
      <c r="E965" s="511">
        <f>SUM(E966:E971)</f>
        <v>0</v>
      </c>
      <c r="F965" s="489">
        <f t="shared" si="28"/>
        <v>0</v>
      </c>
      <c r="G965" s="489">
        <f t="shared" si="29"/>
        <v>0</v>
      </c>
    </row>
    <row r="966" outlineLevel="2" spans="1:7">
      <c r="A966" s="516">
        <v>2130701</v>
      </c>
      <c r="B966" s="517" t="s">
        <v>883</v>
      </c>
      <c r="C966" s="518">
        <v>0</v>
      </c>
      <c r="D966" s="518">
        <v>0</v>
      </c>
      <c r="E966" s="518">
        <v>0</v>
      </c>
      <c r="F966" s="493">
        <f t="shared" si="28"/>
        <v>0</v>
      </c>
      <c r="G966" s="493">
        <f t="shared" si="29"/>
        <v>0</v>
      </c>
    </row>
    <row r="967" outlineLevel="2" spans="1:7">
      <c r="A967" s="516">
        <v>2130704</v>
      </c>
      <c r="B967" s="517" t="s">
        <v>884</v>
      </c>
      <c r="C967" s="518">
        <v>0</v>
      </c>
      <c r="D967" s="518">
        <v>0</v>
      </c>
      <c r="E967" s="518">
        <v>0</v>
      </c>
      <c r="F967" s="493">
        <f t="shared" si="28"/>
        <v>0</v>
      </c>
      <c r="G967" s="493">
        <f t="shared" si="29"/>
        <v>0</v>
      </c>
    </row>
    <row r="968" ht="27" outlineLevel="2" spans="1:7">
      <c r="A968" s="516">
        <v>2130705</v>
      </c>
      <c r="B968" s="517" t="s">
        <v>885</v>
      </c>
      <c r="C968" s="518">
        <v>0</v>
      </c>
      <c r="D968" s="518">
        <v>0</v>
      </c>
      <c r="E968" s="518">
        <v>0</v>
      </c>
      <c r="F968" s="493">
        <f t="shared" ref="F968:F980" si="30">IF(C968&gt;0,E968/C968,0)</f>
        <v>0</v>
      </c>
      <c r="G968" s="493">
        <f t="shared" ref="G968:G980" si="31">IF(D968&gt;0,E968/D968,0)</f>
        <v>0</v>
      </c>
    </row>
    <row r="969" outlineLevel="2" spans="1:7">
      <c r="A969" s="516">
        <v>2130706</v>
      </c>
      <c r="B969" s="517" t="s">
        <v>886</v>
      </c>
      <c r="C969" s="518">
        <v>0</v>
      </c>
      <c r="D969" s="518">
        <v>0</v>
      </c>
      <c r="E969" s="518">
        <v>0</v>
      </c>
      <c r="F969" s="493">
        <f t="shared" si="30"/>
        <v>0</v>
      </c>
      <c r="G969" s="493">
        <f t="shared" si="31"/>
        <v>0</v>
      </c>
    </row>
    <row r="970" outlineLevel="2" spans="1:7">
      <c r="A970" s="516">
        <v>2130707</v>
      </c>
      <c r="B970" s="517" t="s">
        <v>887</v>
      </c>
      <c r="C970" s="518">
        <v>0</v>
      </c>
      <c r="D970" s="518">
        <v>0</v>
      </c>
      <c r="E970" s="518">
        <v>0</v>
      </c>
      <c r="F970" s="493">
        <f t="shared" si="30"/>
        <v>0</v>
      </c>
      <c r="G970" s="493">
        <f t="shared" si="31"/>
        <v>0</v>
      </c>
    </row>
    <row r="971" outlineLevel="2" spans="1:7">
      <c r="A971" s="516">
        <v>2130799</v>
      </c>
      <c r="B971" s="517" t="s">
        <v>888</v>
      </c>
      <c r="C971" s="518">
        <v>0</v>
      </c>
      <c r="D971" s="518">
        <v>0</v>
      </c>
      <c r="E971" s="518">
        <v>0</v>
      </c>
      <c r="F971" s="493">
        <f t="shared" si="30"/>
        <v>0</v>
      </c>
      <c r="G971" s="493">
        <f t="shared" si="31"/>
        <v>0</v>
      </c>
    </row>
    <row r="972" outlineLevel="1" spans="1:7">
      <c r="A972" s="514">
        <v>21308</v>
      </c>
      <c r="B972" s="515" t="s">
        <v>889</v>
      </c>
      <c r="C972" s="511">
        <f>SUM(C973:C977)</f>
        <v>6661.124495</v>
      </c>
      <c r="D972" s="511">
        <f>SUM(D973:D977)</f>
        <v>5807</v>
      </c>
      <c r="E972" s="511">
        <f>SUM(E973:E977)</f>
        <v>7857.520793</v>
      </c>
      <c r="F972" s="489">
        <f t="shared" si="30"/>
        <v>1.17960875808552</v>
      </c>
      <c r="G972" s="489">
        <f t="shared" si="31"/>
        <v>1.35311189822628</v>
      </c>
    </row>
    <row r="973" outlineLevel="2" spans="1:7">
      <c r="A973" s="516">
        <v>2130801</v>
      </c>
      <c r="B973" s="517" t="s">
        <v>890</v>
      </c>
      <c r="C973" s="518">
        <v>0</v>
      </c>
      <c r="D973" s="518">
        <v>0</v>
      </c>
      <c r="E973" s="518">
        <v>0</v>
      </c>
      <c r="F973" s="493">
        <f t="shared" si="30"/>
        <v>0</v>
      </c>
      <c r="G973" s="493">
        <f t="shared" si="31"/>
        <v>0</v>
      </c>
    </row>
    <row r="974" outlineLevel="2" spans="1:7">
      <c r="A974" s="516">
        <v>2130803</v>
      </c>
      <c r="B974" s="517" t="s">
        <v>891</v>
      </c>
      <c r="C974" s="518">
        <v>0</v>
      </c>
      <c r="D974" s="518">
        <v>0</v>
      </c>
      <c r="E974" s="518">
        <v>0</v>
      </c>
      <c r="F974" s="493">
        <f t="shared" si="30"/>
        <v>0</v>
      </c>
      <c r="G974" s="493">
        <f t="shared" si="31"/>
        <v>0</v>
      </c>
    </row>
    <row r="975" outlineLevel="2" spans="1:7">
      <c r="A975" s="516">
        <v>2130804</v>
      </c>
      <c r="B975" s="517" t="s">
        <v>892</v>
      </c>
      <c r="C975" s="518">
        <v>5807.124495</v>
      </c>
      <c r="D975" s="518">
        <v>4957</v>
      </c>
      <c r="E975" s="518">
        <v>6693.520793</v>
      </c>
      <c r="F975" s="493">
        <f t="shared" si="30"/>
        <v>1.15263945155011</v>
      </c>
      <c r="G975" s="493">
        <f t="shared" si="31"/>
        <v>1.35031688380069</v>
      </c>
    </row>
    <row r="976" outlineLevel="2" spans="1:7">
      <c r="A976" s="516">
        <v>2130805</v>
      </c>
      <c r="B976" s="517" t="s">
        <v>893</v>
      </c>
      <c r="C976" s="518">
        <v>0</v>
      </c>
      <c r="D976" s="518">
        <v>0</v>
      </c>
      <c r="E976" s="518">
        <v>0</v>
      </c>
      <c r="F976" s="493">
        <f t="shared" si="30"/>
        <v>0</v>
      </c>
      <c r="G976" s="493">
        <f t="shared" si="31"/>
        <v>0</v>
      </c>
    </row>
    <row r="977" outlineLevel="2" spans="1:7">
      <c r="A977" s="516">
        <v>2130899</v>
      </c>
      <c r="B977" s="517" t="s">
        <v>894</v>
      </c>
      <c r="C977" s="518">
        <v>854</v>
      </c>
      <c r="D977" s="518">
        <v>850</v>
      </c>
      <c r="E977" s="518">
        <v>1164</v>
      </c>
      <c r="F977" s="493">
        <f t="shared" si="30"/>
        <v>1.36299765807963</v>
      </c>
      <c r="G977" s="493">
        <f t="shared" si="31"/>
        <v>1.36941176470588</v>
      </c>
    </row>
    <row r="978" outlineLevel="1" spans="1:7">
      <c r="A978" s="514">
        <v>21309</v>
      </c>
      <c r="B978" s="515" t="s">
        <v>895</v>
      </c>
      <c r="C978" s="511">
        <f>SUM(C979:C980)</f>
        <v>0</v>
      </c>
      <c r="D978" s="511">
        <f>SUM(D979:D980)</f>
        <v>0</v>
      </c>
      <c r="E978" s="511">
        <f>SUM(E979:E980)</f>
        <v>132</v>
      </c>
      <c r="F978" s="489">
        <f t="shared" si="30"/>
        <v>0</v>
      </c>
      <c r="G978" s="489">
        <f t="shared" si="31"/>
        <v>0</v>
      </c>
    </row>
    <row r="979" outlineLevel="2" spans="1:7">
      <c r="A979" s="516">
        <v>2130901</v>
      </c>
      <c r="B979" s="517" t="s">
        <v>896</v>
      </c>
      <c r="C979" s="518">
        <v>0</v>
      </c>
      <c r="D979" s="518">
        <v>0</v>
      </c>
      <c r="E979" s="518">
        <v>0</v>
      </c>
      <c r="F979" s="493">
        <f t="shared" si="30"/>
        <v>0</v>
      </c>
      <c r="G979" s="493">
        <f t="shared" si="31"/>
        <v>0</v>
      </c>
    </row>
    <row r="980" outlineLevel="2" spans="1:7">
      <c r="A980" s="516">
        <v>2130999</v>
      </c>
      <c r="B980" s="517" t="s">
        <v>897</v>
      </c>
      <c r="C980" s="518">
        <v>0</v>
      </c>
      <c r="D980" s="518">
        <v>0</v>
      </c>
      <c r="E980" s="518">
        <v>132</v>
      </c>
      <c r="F980" s="493">
        <f t="shared" si="30"/>
        <v>0</v>
      </c>
      <c r="G980" s="493">
        <f t="shared" si="31"/>
        <v>0</v>
      </c>
    </row>
    <row r="981" outlineLevel="1" spans="1:7">
      <c r="A981" s="514">
        <v>21399</v>
      </c>
      <c r="B981" s="515" t="s">
        <v>898</v>
      </c>
      <c r="C981" s="511">
        <f>SUM(C982:C983)</f>
        <v>34000</v>
      </c>
      <c r="D981" s="511">
        <f>SUM(D982:D983)</f>
        <v>296</v>
      </c>
      <c r="E981" s="511">
        <f>SUM(E982:E983)</f>
        <v>0</v>
      </c>
      <c r="F981" s="489">
        <f t="shared" ref="F981:F1031" si="32">IF(C981&gt;0,E981/C981,0)</f>
        <v>0</v>
      </c>
      <c r="G981" s="489">
        <f t="shared" ref="G981:G1031" si="33">IF(D981&gt;0,E981/D981,0)</f>
        <v>0</v>
      </c>
    </row>
    <row r="982" outlineLevel="2" spans="1:7">
      <c r="A982" s="516">
        <v>2139901</v>
      </c>
      <c r="B982" s="517" t="s">
        <v>899</v>
      </c>
      <c r="C982" s="518">
        <v>0</v>
      </c>
      <c r="D982" s="518">
        <v>0</v>
      </c>
      <c r="E982" s="518">
        <v>0</v>
      </c>
      <c r="F982" s="493">
        <f t="shared" si="32"/>
        <v>0</v>
      </c>
      <c r="G982" s="493">
        <f t="shared" si="33"/>
        <v>0</v>
      </c>
    </row>
    <row r="983" outlineLevel="2" spans="1:7">
      <c r="A983" s="516">
        <v>2139999</v>
      </c>
      <c r="B983" s="517" t="s">
        <v>898</v>
      </c>
      <c r="C983" s="518">
        <v>34000</v>
      </c>
      <c r="D983" s="518">
        <v>296</v>
      </c>
      <c r="E983" s="518">
        <v>0</v>
      </c>
      <c r="F983" s="493">
        <f t="shared" si="32"/>
        <v>0</v>
      </c>
      <c r="G983" s="493">
        <f t="shared" si="33"/>
        <v>0</v>
      </c>
    </row>
    <row r="984" s="501" customFormat="1" spans="1:7">
      <c r="A984" s="512">
        <v>214</v>
      </c>
      <c r="B984" s="513" t="s">
        <v>1191</v>
      </c>
      <c r="C984" s="511">
        <f>SUM(C985,C1007,C1017,C1027,C1034,C1039)</f>
        <v>134855.7784446</v>
      </c>
      <c r="D984" s="511">
        <f>SUM(D985,D1007,D1017,D1027,D1034,D1039)</f>
        <v>105780</v>
      </c>
      <c r="E984" s="511">
        <f>SUM(E985,E1007,E1017,E1027,E1034,E1039)</f>
        <v>148378.695705</v>
      </c>
      <c r="F984" s="489">
        <f t="shared" si="32"/>
        <v>1.10027688406363</v>
      </c>
      <c r="G984" s="489">
        <f t="shared" si="33"/>
        <v>1.40271030161656</v>
      </c>
    </row>
    <row r="985" outlineLevel="1" spans="1:7">
      <c r="A985" s="514">
        <v>21401</v>
      </c>
      <c r="B985" s="515" t="s">
        <v>901</v>
      </c>
      <c r="C985" s="511">
        <f>SUM(C986:C1006)</f>
        <v>117347.9217446</v>
      </c>
      <c r="D985" s="511">
        <f>SUM(D986:D1006)</f>
        <v>74038</v>
      </c>
      <c r="E985" s="511">
        <f>SUM(E986:E1006)</f>
        <v>108835.228705</v>
      </c>
      <c r="F985" s="489">
        <f t="shared" si="32"/>
        <v>0.927457658277687</v>
      </c>
      <c r="G985" s="489">
        <f t="shared" si="33"/>
        <v>1.46999147336503</v>
      </c>
    </row>
    <row r="986" outlineLevel="2" spans="1:7">
      <c r="A986" s="516">
        <v>2140101</v>
      </c>
      <c r="B986" s="517" t="s">
        <v>196</v>
      </c>
      <c r="C986" s="518">
        <v>5047.820249</v>
      </c>
      <c r="D986" s="518">
        <v>4753</v>
      </c>
      <c r="E986" s="518">
        <v>6261.746563</v>
      </c>
      <c r="F986" s="493">
        <f t="shared" si="32"/>
        <v>1.24048524989385</v>
      </c>
      <c r="G986" s="493">
        <f t="shared" si="33"/>
        <v>1.31743037302756</v>
      </c>
    </row>
    <row r="987" outlineLevel="2" spans="1:7">
      <c r="A987" s="516">
        <v>2140102</v>
      </c>
      <c r="B987" s="517" t="s">
        <v>197</v>
      </c>
      <c r="C987" s="518">
        <v>0</v>
      </c>
      <c r="D987" s="518">
        <v>0</v>
      </c>
      <c r="E987" s="518">
        <v>0</v>
      </c>
      <c r="F987" s="493">
        <f t="shared" si="32"/>
        <v>0</v>
      </c>
      <c r="G987" s="493">
        <f t="shared" si="33"/>
        <v>0</v>
      </c>
    </row>
    <row r="988" outlineLevel="2" spans="1:7">
      <c r="A988" s="516">
        <v>2140103</v>
      </c>
      <c r="B988" s="517" t="s">
        <v>198</v>
      </c>
      <c r="C988" s="518">
        <v>10.782281</v>
      </c>
      <c r="D988" s="518">
        <v>11</v>
      </c>
      <c r="E988" s="518">
        <v>0</v>
      </c>
      <c r="F988" s="493">
        <f t="shared" si="32"/>
        <v>0</v>
      </c>
      <c r="G988" s="493">
        <f t="shared" si="33"/>
        <v>0</v>
      </c>
    </row>
    <row r="989" outlineLevel="2" spans="1:7">
      <c r="A989" s="516">
        <v>2140104</v>
      </c>
      <c r="B989" s="517" t="s">
        <v>902</v>
      </c>
      <c r="C989" s="518">
        <v>98329</v>
      </c>
      <c r="D989" s="518">
        <v>52606</v>
      </c>
      <c r="E989" s="518">
        <v>85087.4051</v>
      </c>
      <c r="F989" s="493">
        <f t="shared" si="32"/>
        <v>0.865333778437694</v>
      </c>
      <c r="G989" s="493">
        <f t="shared" si="33"/>
        <v>1.61744677603315</v>
      </c>
    </row>
    <row r="990" outlineLevel="2" spans="1:7">
      <c r="A990" s="516">
        <v>2140106</v>
      </c>
      <c r="B990" s="517" t="s">
        <v>903</v>
      </c>
      <c r="C990" s="518">
        <v>1952</v>
      </c>
      <c r="D990" s="518">
        <v>1990</v>
      </c>
      <c r="E990" s="518">
        <v>2954</v>
      </c>
      <c r="F990" s="493">
        <f t="shared" si="32"/>
        <v>1.51331967213115</v>
      </c>
      <c r="G990" s="493">
        <f t="shared" si="33"/>
        <v>1.48442211055276</v>
      </c>
    </row>
    <row r="991" outlineLevel="2" spans="1:7">
      <c r="A991" s="516">
        <v>2140109</v>
      </c>
      <c r="B991" s="517" t="s">
        <v>904</v>
      </c>
      <c r="C991" s="518">
        <v>0</v>
      </c>
      <c r="D991" s="518">
        <v>0</v>
      </c>
      <c r="E991" s="518">
        <v>0</v>
      </c>
      <c r="F991" s="493">
        <f t="shared" si="32"/>
        <v>0</v>
      </c>
      <c r="G991" s="493">
        <f t="shared" si="33"/>
        <v>0</v>
      </c>
    </row>
    <row r="992" outlineLevel="2" spans="1:7">
      <c r="A992" s="516">
        <v>2140110</v>
      </c>
      <c r="B992" s="517" t="s">
        <v>905</v>
      </c>
      <c r="C992" s="518">
        <v>23</v>
      </c>
      <c r="D992" s="518">
        <v>23</v>
      </c>
      <c r="E992" s="518">
        <v>80</v>
      </c>
      <c r="F992" s="493">
        <f t="shared" si="32"/>
        <v>3.47826086956522</v>
      </c>
      <c r="G992" s="493">
        <f t="shared" si="33"/>
        <v>3.47826086956522</v>
      </c>
    </row>
    <row r="993" outlineLevel="2" spans="1:7">
      <c r="A993" s="516">
        <v>2140111</v>
      </c>
      <c r="B993" s="517" t="s">
        <v>906</v>
      </c>
      <c r="C993" s="518">
        <v>0</v>
      </c>
      <c r="D993" s="518">
        <v>242</v>
      </c>
      <c r="E993" s="518">
        <v>0</v>
      </c>
      <c r="F993" s="493">
        <f t="shared" si="32"/>
        <v>0</v>
      </c>
      <c r="G993" s="493">
        <f t="shared" si="33"/>
        <v>0</v>
      </c>
    </row>
    <row r="994" outlineLevel="2" spans="1:7">
      <c r="A994" s="516">
        <v>2140112</v>
      </c>
      <c r="B994" s="517" t="s">
        <v>907</v>
      </c>
      <c r="C994" s="518">
        <v>954.837691</v>
      </c>
      <c r="D994" s="518">
        <v>735</v>
      </c>
      <c r="E994" s="518">
        <v>137.854442</v>
      </c>
      <c r="F994" s="493">
        <f t="shared" si="32"/>
        <v>0.144374738554387</v>
      </c>
      <c r="G994" s="493">
        <f t="shared" si="33"/>
        <v>0.187557063945578</v>
      </c>
    </row>
    <row r="995" outlineLevel="2" spans="1:7">
      <c r="A995" s="516">
        <v>2140114</v>
      </c>
      <c r="B995" s="517" t="s">
        <v>908</v>
      </c>
      <c r="C995" s="518">
        <v>0</v>
      </c>
      <c r="D995" s="518">
        <v>0</v>
      </c>
      <c r="E995" s="518">
        <v>0</v>
      </c>
      <c r="F995" s="493">
        <f t="shared" si="32"/>
        <v>0</v>
      </c>
      <c r="G995" s="493">
        <f t="shared" si="33"/>
        <v>0</v>
      </c>
    </row>
    <row r="996" outlineLevel="2" spans="1:7">
      <c r="A996" s="516">
        <v>2140122</v>
      </c>
      <c r="B996" s="517" t="s">
        <v>909</v>
      </c>
      <c r="C996" s="518">
        <v>2203</v>
      </c>
      <c r="D996" s="518">
        <v>2142</v>
      </c>
      <c r="E996" s="518">
        <v>0</v>
      </c>
      <c r="F996" s="493">
        <f t="shared" si="32"/>
        <v>0</v>
      </c>
      <c r="G996" s="493">
        <f t="shared" si="33"/>
        <v>0</v>
      </c>
    </row>
    <row r="997" outlineLevel="2" spans="1:7">
      <c r="A997" s="516">
        <v>2140123</v>
      </c>
      <c r="B997" s="517" t="s">
        <v>910</v>
      </c>
      <c r="C997" s="518">
        <v>0</v>
      </c>
      <c r="D997" s="518">
        <v>55</v>
      </c>
      <c r="E997" s="518">
        <v>243.017876</v>
      </c>
      <c r="F997" s="493">
        <f t="shared" si="32"/>
        <v>0</v>
      </c>
      <c r="G997" s="493">
        <f t="shared" si="33"/>
        <v>4.41850683636364</v>
      </c>
    </row>
    <row r="998" outlineLevel="2" spans="1:7">
      <c r="A998" s="516">
        <v>2140127</v>
      </c>
      <c r="B998" s="517" t="s">
        <v>911</v>
      </c>
      <c r="C998" s="518">
        <v>0</v>
      </c>
      <c r="D998" s="518">
        <v>0</v>
      </c>
      <c r="E998" s="518">
        <v>0</v>
      </c>
      <c r="F998" s="493">
        <f t="shared" si="32"/>
        <v>0</v>
      </c>
      <c r="G998" s="493">
        <f t="shared" si="33"/>
        <v>0</v>
      </c>
    </row>
    <row r="999" outlineLevel="2" spans="1:7">
      <c r="A999" s="516">
        <v>2140128</v>
      </c>
      <c r="B999" s="517" t="s">
        <v>912</v>
      </c>
      <c r="C999" s="518">
        <v>0</v>
      </c>
      <c r="D999" s="518">
        <v>0</v>
      </c>
      <c r="E999" s="518">
        <v>0</v>
      </c>
      <c r="F999" s="493">
        <f t="shared" si="32"/>
        <v>0</v>
      </c>
      <c r="G999" s="493">
        <f t="shared" si="33"/>
        <v>0</v>
      </c>
    </row>
    <row r="1000" outlineLevel="2" spans="1:7">
      <c r="A1000" s="516">
        <v>2140129</v>
      </c>
      <c r="B1000" s="517" t="s">
        <v>913</v>
      </c>
      <c r="C1000" s="518">
        <v>0</v>
      </c>
      <c r="D1000" s="518">
        <v>0</v>
      </c>
      <c r="E1000" s="518">
        <v>0</v>
      </c>
      <c r="F1000" s="493">
        <f t="shared" si="32"/>
        <v>0</v>
      </c>
      <c r="G1000" s="493">
        <f t="shared" si="33"/>
        <v>0</v>
      </c>
    </row>
    <row r="1001" outlineLevel="2" spans="1:7">
      <c r="A1001" s="516">
        <v>2140130</v>
      </c>
      <c r="B1001" s="517" t="s">
        <v>914</v>
      </c>
      <c r="C1001" s="518">
        <v>0</v>
      </c>
      <c r="D1001" s="518">
        <v>0</v>
      </c>
      <c r="E1001" s="518">
        <v>0</v>
      </c>
      <c r="F1001" s="493">
        <f t="shared" si="32"/>
        <v>0</v>
      </c>
      <c r="G1001" s="493">
        <f t="shared" si="33"/>
        <v>0</v>
      </c>
    </row>
    <row r="1002" outlineLevel="2" spans="1:7">
      <c r="A1002" s="516">
        <v>2140131</v>
      </c>
      <c r="B1002" s="517" t="s">
        <v>915</v>
      </c>
      <c r="C1002" s="518">
        <v>0</v>
      </c>
      <c r="D1002" s="518">
        <v>0</v>
      </c>
      <c r="E1002" s="518">
        <v>0</v>
      </c>
      <c r="F1002" s="493">
        <f t="shared" si="32"/>
        <v>0</v>
      </c>
      <c r="G1002" s="493">
        <f t="shared" si="33"/>
        <v>0</v>
      </c>
    </row>
    <row r="1003" outlineLevel="2" spans="1:7">
      <c r="A1003" s="516">
        <v>2140133</v>
      </c>
      <c r="B1003" s="517" t="s">
        <v>916</v>
      </c>
      <c r="C1003" s="518">
        <v>0</v>
      </c>
      <c r="D1003" s="518">
        <v>0</v>
      </c>
      <c r="E1003" s="518">
        <v>0</v>
      </c>
      <c r="F1003" s="493">
        <f t="shared" si="32"/>
        <v>0</v>
      </c>
      <c r="G1003" s="493">
        <f t="shared" si="33"/>
        <v>0</v>
      </c>
    </row>
    <row r="1004" outlineLevel="2" spans="1:7">
      <c r="A1004" s="516">
        <v>2140136</v>
      </c>
      <c r="B1004" s="517" t="s">
        <v>917</v>
      </c>
      <c r="C1004" s="518">
        <v>353.601095</v>
      </c>
      <c r="D1004" s="518">
        <v>305</v>
      </c>
      <c r="E1004" s="518">
        <v>202</v>
      </c>
      <c r="F1004" s="493">
        <f t="shared" si="32"/>
        <v>0.571265199277734</v>
      </c>
      <c r="G1004" s="493">
        <f t="shared" si="33"/>
        <v>0.662295081967213</v>
      </c>
    </row>
    <row r="1005" outlineLevel="2" spans="1:7">
      <c r="A1005" s="516">
        <v>2140138</v>
      </c>
      <c r="B1005" s="517" t="s">
        <v>918</v>
      </c>
      <c r="C1005" s="518">
        <v>0</v>
      </c>
      <c r="D1005" s="518">
        <v>0</v>
      </c>
      <c r="E1005" s="518">
        <v>0</v>
      </c>
      <c r="F1005" s="493">
        <f t="shared" si="32"/>
        <v>0</v>
      </c>
      <c r="G1005" s="493">
        <f t="shared" si="33"/>
        <v>0</v>
      </c>
    </row>
    <row r="1006" outlineLevel="2" spans="1:7">
      <c r="A1006" s="516">
        <v>2140199</v>
      </c>
      <c r="B1006" s="517" t="s">
        <v>919</v>
      </c>
      <c r="C1006" s="518">
        <v>8473.8804286</v>
      </c>
      <c r="D1006" s="518">
        <v>11176</v>
      </c>
      <c r="E1006" s="518">
        <v>13869.204724</v>
      </c>
      <c r="F1006" s="493">
        <f t="shared" si="32"/>
        <v>1.63670054597305</v>
      </c>
      <c r="G1006" s="493">
        <f t="shared" si="33"/>
        <v>1.24098109556192</v>
      </c>
    </row>
    <row r="1007" outlineLevel="1" spans="1:7">
      <c r="A1007" s="514">
        <v>21402</v>
      </c>
      <c r="B1007" s="515" t="s">
        <v>920</v>
      </c>
      <c r="C1007" s="511">
        <f>SUM(C1008:C1016)</f>
        <v>500</v>
      </c>
      <c r="D1007" s="511">
        <f>SUM(D1008:D1016)</f>
        <v>500</v>
      </c>
      <c r="E1007" s="511">
        <f>SUM(E1008:E1016)</f>
        <v>0</v>
      </c>
      <c r="F1007" s="489">
        <f t="shared" si="32"/>
        <v>0</v>
      </c>
      <c r="G1007" s="489">
        <f t="shared" si="33"/>
        <v>0</v>
      </c>
    </row>
    <row r="1008" outlineLevel="2" spans="1:7">
      <c r="A1008" s="516">
        <v>2140201</v>
      </c>
      <c r="B1008" s="517" t="s">
        <v>196</v>
      </c>
      <c r="C1008" s="518">
        <v>0</v>
      </c>
      <c r="D1008" s="518">
        <v>0</v>
      </c>
      <c r="E1008" s="518">
        <v>0</v>
      </c>
      <c r="F1008" s="493">
        <f t="shared" si="32"/>
        <v>0</v>
      </c>
      <c r="G1008" s="493">
        <f t="shared" si="33"/>
        <v>0</v>
      </c>
    </row>
    <row r="1009" outlineLevel="2" spans="1:7">
      <c r="A1009" s="516">
        <v>2140202</v>
      </c>
      <c r="B1009" s="517" t="s">
        <v>197</v>
      </c>
      <c r="C1009" s="518">
        <v>0</v>
      </c>
      <c r="D1009" s="518">
        <v>0</v>
      </c>
      <c r="E1009" s="518">
        <v>0</v>
      </c>
      <c r="F1009" s="493">
        <f t="shared" si="32"/>
        <v>0</v>
      </c>
      <c r="G1009" s="493">
        <f t="shared" si="33"/>
        <v>0</v>
      </c>
    </row>
    <row r="1010" outlineLevel="2" spans="1:7">
      <c r="A1010" s="516">
        <v>2140203</v>
      </c>
      <c r="B1010" s="517" t="s">
        <v>198</v>
      </c>
      <c r="C1010" s="518">
        <v>0</v>
      </c>
      <c r="D1010" s="518">
        <v>0</v>
      </c>
      <c r="E1010" s="518">
        <v>0</v>
      </c>
      <c r="F1010" s="493">
        <f t="shared" si="32"/>
        <v>0</v>
      </c>
      <c r="G1010" s="493">
        <f t="shared" si="33"/>
        <v>0</v>
      </c>
    </row>
    <row r="1011" outlineLevel="2" spans="1:7">
      <c r="A1011" s="516">
        <v>2140204</v>
      </c>
      <c r="B1011" s="517" t="s">
        <v>921</v>
      </c>
      <c r="C1011" s="518">
        <v>0</v>
      </c>
      <c r="D1011" s="518">
        <v>0</v>
      </c>
      <c r="E1011" s="518">
        <v>0</v>
      </c>
      <c r="F1011" s="493">
        <f t="shared" si="32"/>
        <v>0</v>
      </c>
      <c r="G1011" s="493">
        <f t="shared" si="33"/>
        <v>0</v>
      </c>
    </row>
    <row r="1012" outlineLevel="2" spans="1:7">
      <c r="A1012" s="516">
        <v>2140205</v>
      </c>
      <c r="B1012" s="517" t="s">
        <v>922</v>
      </c>
      <c r="C1012" s="518">
        <v>0</v>
      </c>
      <c r="D1012" s="518">
        <v>0</v>
      </c>
      <c r="E1012" s="518">
        <v>0</v>
      </c>
      <c r="F1012" s="493">
        <f t="shared" si="32"/>
        <v>0</v>
      </c>
      <c r="G1012" s="493">
        <f t="shared" si="33"/>
        <v>0</v>
      </c>
    </row>
    <row r="1013" outlineLevel="2" spans="1:7">
      <c r="A1013" s="516">
        <v>2140206</v>
      </c>
      <c r="B1013" s="517" t="s">
        <v>923</v>
      </c>
      <c r="C1013" s="518">
        <v>0</v>
      </c>
      <c r="D1013" s="518">
        <v>0</v>
      </c>
      <c r="E1013" s="518">
        <v>0</v>
      </c>
      <c r="F1013" s="493">
        <f t="shared" si="32"/>
        <v>0</v>
      </c>
      <c r="G1013" s="493">
        <f t="shared" si="33"/>
        <v>0</v>
      </c>
    </row>
    <row r="1014" outlineLevel="2" spans="1:7">
      <c r="A1014" s="516">
        <v>2140207</v>
      </c>
      <c r="B1014" s="517" t="s">
        <v>924</v>
      </c>
      <c r="C1014" s="518">
        <v>0</v>
      </c>
      <c r="D1014" s="518">
        <v>0</v>
      </c>
      <c r="E1014" s="518">
        <v>0</v>
      </c>
      <c r="F1014" s="493">
        <f t="shared" si="32"/>
        <v>0</v>
      </c>
      <c r="G1014" s="493">
        <f t="shared" si="33"/>
        <v>0</v>
      </c>
    </row>
    <row r="1015" outlineLevel="2" spans="1:7">
      <c r="A1015" s="516">
        <v>2140208</v>
      </c>
      <c r="B1015" s="517" t="s">
        <v>925</v>
      </c>
      <c r="C1015" s="518">
        <v>0</v>
      </c>
      <c r="D1015" s="518">
        <v>0</v>
      </c>
      <c r="E1015" s="518">
        <v>0</v>
      </c>
      <c r="F1015" s="493">
        <f t="shared" si="32"/>
        <v>0</v>
      </c>
      <c r="G1015" s="493">
        <f t="shared" si="33"/>
        <v>0</v>
      </c>
    </row>
    <row r="1016" outlineLevel="2" spans="1:7">
      <c r="A1016" s="516">
        <v>2140299</v>
      </c>
      <c r="B1016" s="517" t="s">
        <v>926</v>
      </c>
      <c r="C1016" s="518">
        <v>500</v>
      </c>
      <c r="D1016" s="518">
        <v>500</v>
      </c>
      <c r="E1016" s="518">
        <v>0</v>
      </c>
      <c r="F1016" s="493">
        <f t="shared" si="32"/>
        <v>0</v>
      </c>
      <c r="G1016" s="493">
        <f t="shared" si="33"/>
        <v>0</v>
      </c>
    </row>
    <row r="1017" outlineLevel="1" spans="1:7">
      <c r="A1017" s="514">
        <v>21403</v>
      </c>
      <c r="B1017" s="515" t="s">
        <v>927</v>
      </c>
      <c r="C1017" s="511">
        <f>SUM(C1018:C1026)</f>
        <v>14897.86</v>
      </c>
      <c r="D1017" s="511">
        <f>SUM(D1018:D1026)</f>
        <v>28891</v>
      </c>
      <c r="E1017" s="511">
        <f>SUM(E1018:E1026)</f>
        <v>38942.957</v>
      </c>
      <c r="F1017" s="489">
        <f t="shared" si="32"/>
        <v>2.61399670825206</v>
      </c>
      <c r="G1017" s="489">
        <f t="shared" si="33"/>
        <v>1.34792693226264</v>
      </c>
    </row>
    <row r="1018" outlineLevel="2" spans="1:7">
      <c r="A1018" s="516">
        <v>2140301</v>
      </c>
      <c r="B1018" s="517" t="s">
        <v>196</v>
      </c>
      <c r="C1018" s="518">
        <v>0</v>
      </c>
      <c r="D1018" s="518">
        <v>0</v>
      </c>
      <c r="E1018" s="518">
        <v>0</v>
      </c>
      <c r="F1018" s="493">
        <f t="shared" si="32"/>
        <v>0</v>
      </c>
      <c r="G1018" s="493">
        <f t="shared" si="33"/>
        <v>0</v>
      </c>
    </row>
    <row r="1019" outlineLevel="2" spans="1:7">
      <c r="A1019" s="516">
        <v>2140302</v>
      </c>
      <c r="B1019" s="517" t="s">
        <v>197</v>
      </c>
      <c r="C1019" s="518">
        <v>1.86</v>
      </c>
      <c r="D1019" s="518">
        <v>3</v>
      </c>
      <c r="E1019" s="518">
        <v>0</v>
      </c>
      <c r="F1019" s="493">
        <f t="shared" si="32"/>
        <v>0</v>
      </c>
      <c r="G1019" s="493">
        <f t="shared" si="33"/>
        <v>0</v>
      </c>
    </row>
    <row r="1020" outlineLevel="2" spans="1:7">
      <c r="A1020" s="516">
        <v>2140303</v>
      </c>
      <c r="B1020" s="517" t="s">
        <v>198</v>
      </c>
      <c r="C1020" s="518">
        <v>0</v>
      </c>
      <c r="D1020" s="518">
        <v>0</v>
      </c>
      <c r="E1020" s="518">
        <v>0</v>
      </c>
      <c r="F1020" s="493">
        <f t="shared" si="32"/>
        <v>0</v>
      </c>
      <c r="G1020" s="493">
        <f t="shared" si="33"/>
        <v>0</v>
      </c>
    </row>
    <row r="1021" outlineLevel="2" spans="1:7">
      <c r="A1021" s="516">
        <v>2140304</v>
      </c>
      <c r="B1021" s="517" t="s">
        <v>928</v>
      </c>
      <c r="C1021" s="518">
        <v>3000</v>
      </c>
      <c r="D1021" s="518">
        <v>3000</v>
      </c>
      <c r="E1021" s="518">
        <v>0</v>
      </c>
      <c r="F1021" s="493">
        <f t="shared" si="32"/>
        <v>0</v>
      </c>
      <c r="G1021" s="493">
        <f t="shared" si="33"/>
        <v>0</v>
      </c>
    </row>
    <row r="1022" outlineLevel="2" spans="1:7">
      <c r="A1022" s="516">
        <v>2140305</v>
      </c>
      <c r="B1022" s="517" t="s">
        <v>929</v>
      </c>
      <c r="C1022" s="518">
        <v>0</v>
      </c>
      <c r="D1022" s="518">
        <v>0</v>
      </c>
      <c r="E1022" s="518">
        <v>0</v>
      </c>
      <c r="F1022" s="493">
        <f t="shared" si="32"/>
        <v>0</v>
      </c>
      <c r="G1022" s="493">
        <f t="shared" si="33"/>
        <v>0</v>
      </c>
    </row>
    <row r="1023" outlineLevel="2" spans="1:7">
      <c r="A1023" s="516">
        <v>2140306</v>
      </c>
      <c r="B1023" s="517" t="s">
        <v>930</v>
      </c>
      <c r="C1023" s="518">
        <v>0</v>
      </c>
      <c r="D1023" s="518">
        <v>0</v>
      </c>
      <c r="E1023" s="518">
        <v>0</v>
      </c>
      <c r="F1023" s="493">
        <f t="shared" si="32"/>
        <v>0</v>
      </c>
      <c r="G1023" s="493">
        <f t="shared" si="33"/>
        <v>0</v>
      </c>
    </row>
    <row r="1024" outlineLevel="2" spans="1:7">
      <c r="A1024" s="516">
        <v>2140307</v>
      </c>
      <c r="B1024" s="517" t="s">
        <v>931</v>
      </c>
      <c r="C1024" s="518">
        <v>0</v>
      </c>
      <c r="D1024" s="518">
        <v>0</v>
      </c>
      <c r="E1024" s="518">
        <v>0</v>
      </c>
      <c r="F1024" s="493">
        <f t="shared" si="32"/>
        <v>0</v>
      </c>
      <c r="G1024" s="493">
        <f t="shared" si="33"/>
        <v>0</v>
      </c>
    </row>
    <row r="1025" outlineLevel="2" spans="1:7">
      <c r="A1025" s="516">
        <v>2140308</v>
      </c>
      <c r="B1025" s="517" t="s">
        <v>932</v>
      </c>
      <c r="C1025" s="518">
        <v>0</v>
      </c>
      <c r="D1025" s="518">
        <v>0</v>
      </c>
      <c r="E1025" s="518">
        <v>0</v>
      </c>
      <c r="F1025" s="493">
        <f t="shared" si="32"/>
        <v>0</v>
      </c>
      <c r="G1025" s="493">
        <f t="shared" si="33"/>
        <v>0</v>
      </c>
    </row>
    <row r="1026" outlineLevel="2" spans="1:7">
      <c r="A1026" s="516">
        <v>2140399</v>
      </c>
      <c r="B1026" s="517" t="s">
        <v>933</v>
      </c>
      <c r="C1026" s="518">
        <v>11896</v>
      </c>
      <c r="D1026" s="518">
        <v>25888</v>
      </c>
      <c r="E1026" s="518">
        <v>38942.957</v>
      </c>
      <c r="F1026" s="493">
        <f t="shared" si="32"/>
        <v>3.27361777067922</v>
      </c>
      <c r="G1026" s="493">
        <f t="shared" si="33"/>
        <v>1.50428603986403</v>
      </c>
    </row>
    <row r="1027" outlineLevel="1" spans="1:7">
      <c r="A1027" s="514">
        <v>21405</v>
      </c>
      <c r="B1027" s="515" t="s">
        <v>934</v>
      </c>
      <c r="C1027" s="511">
        <f>SUM(C1028:C1033)</f>
        <v>0</v>
      </c>
      <c r="D1027" s="511">
        <f>SUM(D1028:D1033)</f>
        <v>0</v>
      </c>
      <c r="E1027" s="511">
        <f>SUM(E1028:E1033)</f>
        <v>92.51</v>
      </c>
      <c r="F1027" s="489">
        <f t="shared" si="32"/>
        <v>0</v>
      </c>
      <c r="G1027" s="489">
        <f t="shared" si="33"/>
        <v>0</v>
      </c>
    </row>
    <row r="1028" outlineLevel="2" spans="1:7">
      <c r="A1028" s="516">
        <v>2140501</v>
      </c>
      <c r="B1028" s="517" t="s">
        <v>196</v>
      </c>
      <c r="C1028" s="518">
        <v>0</v>
      </c>
      <c r="D1028" s="518">
        <v>0</v>
      </c>
      <c r="E1028" s="518">
        <v>0</v>
      </c>
      <c r="F1028" s="493">
        <f t="shared" si="32"/>
        <v>0</v>
      </c>
      <c r="G1028" s="493">
        <f t="shared" si="33"/>
        <v>0</v>
      </c>
    </row>
    <row r="1029" outlineLevel="2" spans="1:7">
      <c r="A1029" s="516">
        <v>2140502</v>
      </c>
      <c r="B1029" s="517" t="s">
        <v>197</v>
      </c>
      <c r="C1029" s="518">
        <v>0</v>
      </c>
      <c r="D1029" s="518">
        <v>0</v>
      </c>
      <c r="E1029" s="518">
        <v>0</v>
      </c>
      <c r="F1029" s="493">
        <f t="shared" si="32"/>
        <v>0</v>
      </c>
      <c r="G1029" s="493">
        <f t="shared" si="33"/>
        <v>0</v>
      </c>
    </row>
    <row r="1030" outlineLevel="2" spans="1:7">
      <c r="A1030" s="516">
        <v>2140503</v>
      </c>
      <c r="B1030" s="517" t="s">
        <v>198</v>
      </c>
      <c r="C1030" s="518">
        <v>0</v>
      </c>
      <c r="D1030" s="518">
        <v>0</v>
      </c>
      <c r="E1030" s="518">
        <v>0</v>
      </c>
      <c r="F1030" s="493">
        <f t="shared" si="32"/>
        <v>0</v>
      </c>
      <c r="G1030" s="493">
        <f t="shared" si="33"/>
        <v>0</v>
      </c>
    </row>
    <row r="1031" outlineLevel="2" spans="1:7">
      <c r="A1031" s="516">
        <v>2140504</v>
      </c>
      <c r="B1031" s="517" t="s">
        <v>925</v>
      </c>
      <c r="C1031" s="518">
        <v>0</v>
      </c>
      <c r="D1031" s="518">
        <v>0</v>
      </c>
      <c r="E1031" s="518">
        <v>0</v>
      </c>
      <c r="F1031" s="493">
        <f t="shared" si="32"/>
        <v>0</v>
      </c>
      <c r="G1031" s="493">
        <f t="shared" si="33"/>
        <v>0</v>
      </c>
    </row>
    <row r="1032" outlineLevel="2" spans="1:7">
      <c r="A1032" s="516">
        <v>2140505</v>
      </c>
      <c r="B1032" s="517" t="s">
        <v>935</v>
      </c>
      <c r="C1032" s="518">
        <v>0</v>
      </c>
      <c r="D1032" s="518">
        <v>0</v>
      </c>
      <c r="E1032" s="518">
        <v>92.51</v>
      </c>
      <c r="F1032" s="493">
        <f t="shared" ref="F1032:F1095" si="34">IF(C1032&gt;0,E1032/C1032,0)</f>
        <v>0</v>
      </c>
      <c r="G1032" s="493">
        <f t="shared" ref="G1032:G1095" si="35">IF(D1032&gt;0,E1032/D1032,0)</f>
        <v>0</v>
      </c>
    </row>
    <row r="1033" outlineLevel="2" spans="1:7">
      <c r="A1033" s="516">
        <v>2140599</v>
      </c>
      <c r="B1033" s="517" t="s">
        <v>936</v>
      </c>
      <c r="C1033" s="518">
        <v>0</v>
      </c>
      <c r="D1033" s="518">
        <v>0</v>
      </c>
      <c r="E1033" s="518">
        <v>0</v>
      </c>
      <c r="F1033" s="493">
        <f t="shared" si="34"/>
        <v>0</v>
      </c>
      <c r="G1033" s="493">
        <f t="shared" si="35"/>
        <v>0</v>
      </c>
    </row>
    <row r="1034" outlineLevel="1" spans="1:7">
      <c r="A1034" s="514">
        <v>21406</v>
      </c>
      <c r="B1034" s="515" t="s">
        <v>937</v>
      </c>
      <c r="C1034" s="511">
        <f>SUM(C1035:C1038)</f>
        <v>0</v>
      </c>
      <c r="D1034" s="511">
        <f>SUM(D1035:D1038)</f>
        <v>0</v>
      </c>
      <c r="E1034" s="511">
        <f>SUM(E1035:E1038)</f>
        <v>0</v>
      </c>
      <c r="F1034" s="489">
        <f t="shared" si="34"/>
        <v>0</v>
      </c>
      <c r="G1034" s="489">
        <f t="shared" si="35"/>
        <v>0</v>
      </c>
    </row>
    <row r="1035" ht="27" outlineLevel="2" spans="1:7">
      <c r="A1035" s="516">
        <v>2140601</v>
      </c>
      <c r="B1035" s="517" t="s">
        <v>938</v>
      </c>
      <c r="C1035" s="518">
        <v>0</v>
      </c>
      <c r="D1035" s="518">
        <v>0</v>
      </c>
      <c r="E1035" s="518">
        <v>0</v>
      </c>
      <c r="F1035" s="493">
        <f t="shared" si="34"/>
        <v>0</v>
      </c>
      <c r="G1035" s="493">
        <f t="shared" si="35"/>
        <v>0</v>
      </c>
    </row>
    <row r="1036" ht="27" outlineLevel="2" spans="1:7">
      <c r="A1036" s="516">
        <v>2140602</v>
      </c>
      <c r="B1036" s="517" t="s">
        <v>939</v>
      </c>
      <c r="C1036" s="518">
        <v>0</v>
      </c>
      <c r="D1036" s="518">
        <v>0</v>
      </c>
      <c r="E1036" s="518">
        <v>0</v>
      </c>
      <c r="F1036" s="493">
        <f t="shared" si="34"/>
        <v>0</v>
      </c>
      <c r="G1036" s="493">
        <f t="shared" si="35"/>
        <v>0</v>
      </c>
    </row>
    <row r="1037" ht="27" outlineLevel="2" spans="1:7">
      <c r="A1037" s="516">
        <v>2140603</v>
      </c>
      <c r="B1037" s="517" t="s">
        <v>940</v>
      </c>
      <c r="C1037" s="518">
        <v>0</v>
      </c>
      <c r="D1037" s="518">
        <v>0</v>
      </c>
      <c r="E1037" s="518">
        <v>0</v>
      </c>
      <c r="F1037" s="493">
        <f t="shared" si="34"/>
        <v>0</v>
      </c>
      <c r="G1037" s="493">
        <f t="shared" si="35"/>
        <v>0</v>
      </c>
    </row>
    <row r="1038" outlineLevel="2" spans="1:7">
      <c r="A1038" s="516">
        <v>2140699</v>
      </c>
      <c r="B1038" s="517" t="s">
        <v>941</v>
      </c>
      <c r="C1038" s="518">
        <v>0</v>
      </c>
      <c r="D1038" s="518">
        <v>0</v>
      </c>
      <c r="E1038" s="518">
        <v>0</v>
      </c>
      <c r="F1038" s="493">
        <f t="shared" si="34"/>
        <v>0</v>
      </c>
      <c r="G1038" s="493">
        <f t="shared" si="35"/>
        <v>0</v>
      </c>
    </row>
    <row r="1039" outlineLevel="1" spans="1:7">
      <c r="A1039" s="514">
        <v>21499</v>
      </c>
      <c r="B1039" s="515" t="s">
        <v>942</v>
      </c>
      <c r="C1039" s="511">
        <f>SUM(C1040:C1041)</f>
        <v>2109.9967</v>
      </c>
      <c r="D1039" s="511">
        <f>SUM(D1040:D1041)</f>
        <v>2351</v>
      </c>
      <c r="E1039" s="511">
        <f>SUM(E1040:E1041)</f>
        <v>508</v>
      </c>
      <c r="F1039" s="489">
        <f t="shared" si="34"/>
        <v>0.240758670380859</v>
      </c>
      <c r="G1039" s="489">
        <f t="shared" si="35"/>
        <v>0.216078264568269</v>
      </c>
    </row>
    <row r="1040" outlineLevel="2" spans="1:7">
      <c r="A1040" s="516">
        <v>2149901</v>
      </c>
      <c r="B1040" s="517" t="s">
        <v>943</v>
      </c>
      <c r="C1040" s="518">
        <v>1930.6075</v>
      </c>
      <c r="D1040" s="518">
        <v>1958</v>
      </c>
      <c r="E1040" s="518">
        <v>0</v>
      </c>
      <c r="F1040" s="493">
        <f t="shared" si="34"/>
        <v>0</v>
      </c>
      <c r="G1040" s="493">
        <f t="shared" si="35"/>
        <v>0</v>
      </c>
    </row>
    <row r="1041" outlineLevel="2" spans="1:7">
      <c r="A1041" s="516">
        <v>2149999</v>
      </c>
      <c r="B1041" s="517" t="s">
        <v>942</v>
      </c>
      <c r="C1041" s="518">
        <v>179.3892</v>
      </c>
      <c r="D1041" s="518">
        <v>393</v>
      </c>
      <c r="E1041" s="518">
        <v>508</v>
      </c>
      <c r="F1041" s="493">
        <f t="shared" si="34"/>
        <v>2.83183157068541</v>
      </c>
      <c r="G1041" s="493">
        <f t="shared" si="35"/>
        <v>1.29262086513995</v>
      </c>
    </row>
    <row r="1042" s="501" customFormat="1" ht="27" spans="1:7">
      <c r="A1042" s="512">
        <v>215</v>
      </c>
      <c r="B1042" s="513" t="s">
        <v>1192</v>
      </c>
      <c r="C1042" s="511">
        <f>SUM(C1043,C1053,C1069,C1074,C1085,C1092,C1100)</f>
        <v>8377.534504</v>
      </c>
      <c r="D1042" s="511">
        <f>SUM(D1043,D1053,D1069,D1074,D1085,D1092,D1100)</f>
        <v>6852</v>
      </c>
      <c r="E1042" s="511">
        <f>SUM(E1043,E1053,E1069,E1074,E1085,E1092,E1100)</f>
        <v>4380.979059</v>
      </c>
      <c r="F1042" s="489">
        <f t="shared" si="34"/>
        <v>0.522943720125322</v>
      </c>
      <c r="G1042" s="489">
        <f t="shared" si="35"/>
        <v>0.639372308669002</v>
      </c>
    </row>
    <row r="1043" outlineLevel="1" spans="1:7">
      <c r="A1043" s="514">
        <v>21501</v>
      </c>
      <c r="B1043" s="515" t="s">
        <v>945</v>
      </c>
      <c r="C1043" s="511">
        <f>SUM(C1044:C1052)</f>
        <v>244.176598</v>
      </c>
      <c r="D1043" s="511">
        <f>SUM(D1044:D1052)</f>
        <v>212</v>
      </c>
      <c r="E1043" s="511">
        <f>SUM(E1044:E1052)</f>
        <v>0</v>
      </c>
      <c r="F1043" s="489">
        <f t="shared" si="34"/>
        <v>0</v>
      </c>
      <c r="G1043" s="489">
        <f t="shared" si="35"/>
        <v>0</v>
      </c>
    </row>
    <row r="1044" outlineLevel="2" spans="1:7">
      <c r="A1044" s="516">
        <v>2150101</v>
      </c>
      <c r="B1044" s="517" t="s">
        <v>196</v>
      </c>
      <c r="C1044" s="518">
        <v>155.974718</v>
      </c>
      <c r="D1044" s="518">
        <v>135</v>
      </c>
      <c r="E1044" s="518">
        <v>0</v>
      </c>
      <c r="F1044" s="493">
        <f t="shared" si="34"/>
        <v>0</v>
      </c>
      <c r="G1044" s="493">
        <f t="shared" si="35"/>
        <v>0</v>
      </c>
    </row>
    <row r="1045" outlineLevel="2" spans="1:7">
      <c r="A1045" s="516">
        <v>2150102</v>
      </c>
      <c r="B1045" s="517" t="s">
        <v>197</v>
      </c>
      <c r="C1045" s="518">
        <v>88.20188</v>
      </c>
      <c r="D1045" s="518">
        <v>77</v>
      </c>
      <c r="E1045" s="518">
        <v>0</v>
      </c>
      <c r="F1045" s="493">
        <f t="shared" si="34"/>
        <v>0</v>
      </c>
      <c r="G1045" s="493">
        <f t="shared" si="35"/>
        <v>0</v>
      </c>
    </row>
    <row r="1046" outlineLevel="2" spans="1:7">
      <c r="A1046" s="516">
        <v>2150103</v>
      </c>
      <c r="B1046" s="517" t="s">
        <v>198</v>
      </c>
      <c r="C1046" s="518">
        <v>0</v>
      </c>
      <c r="D1046" s="518">
        <v>0</v>
      </c>
      <c r="E1046" s="518">
        <v>0</v>
      </c>
      <c r="F1046" s="493">
        <f t="shared" si="34"/>
        <v>0</v>
      </c>
      <c r="G1046" s="493">
        <f t="shared" si="35"/>
        <v>0</v>
      </c>
    </row>
    <row r="1047" outlineLevel="2" spans="1:7">
      <c r="A1047" s="516">
        <v>2150104</v>
      </c>
      <c r="B1047" s="517" t="s">
        <v>946</v>
      </c>
      <c r="C1047" s="518">
        <v>0</v>
      </c>
      <c r="D1047" s="518">
        <v>0</v>
      </c>
      <c r="E1047" s="518">
        <v>0</v>
      </c>
      <c r="F1047" s="493">
        <f t="shared" si="34"/>
        <v>0</v>
      </c>
      <c r="G1047" s="493">
        <f t="shared" si="35"/>
        <v>0</v>
      </c>
    </row>
    <row r="1048" outlineLevel="2" spans="1:7">
      <c r="A1048" s="516">
        <v>2150105</v>
      </c>
      <c r="B1048" s="517" t="s">
        <v>947</v>
      </c>
      <c r="C1048" s="518">
        <v>0</v>
      </c>
      <c r="D1048" s="518">
        <v>0</v>
      </c>
      <c r="E1048" s="518">
        <v>0</v>
      </c>
      <c r="F1048" s="493">
        <f t="shared" si="34"/>
        <v>0</v>
      </c>
      <c r="G1048" s="493">
        <f t="shared" si="35"/>
        <v>0</v>
      </c>
    </row>
    <row r="1049" outlineLevel="2" spans="1:7">
      <c r="A1049" s="516">
        <v>2150106</v>
      </c>
      <c r="B1049" s="517" t="s">
        <v>948</v>
      </c>
      <c r="C1049" s="518">
        <v>0</v>
      </c>
      <c r="D1049" s="518">
        <v>0</v>
      </c>
      <c r="E1049" s="518">
        <v>0</v>
      </c>
      <c r="F1049" s="493">
        <f t="shared" si="34"/>
        <v>0</v>
      </c>
      <c r="G1049" s="493">
        <f t="shared" si="35"/>
        <v>0</v>
      </c>
    </row>
    <row r="1050" outlineLevel="2" spans="1:7">
      <c r="A1050" s="516">
        <v>2150107</v>
      </c>
      <c r="B1050" s="517" t="s">
        <v>949</v>
      </c>
      <c r="C1050" s="518">
        <v>0</v>
      </c>
      <c r="D1050" s="518">
        <v>0</v>
      </c>
      <c r="E1050" s="518">
        <v>0</v>
      </c>
      <c r="F1050" s="493">
        <f t="shared" si="34"/>
        <v>0</v>
      </c>
      <c r="G1050" s="493">
        <f t="shared" si="35"/>
        <v>0</v>
      </c>
    </row>
    <row r="1051" outlineLevel="2" spans="1:7">
      <c r="A1051" s="516">
        <v>2150108</v>
      </c>
      <c r="B1051" s="517" t="s">
        <v>950</v>
      </c>
      <c r="C1051" s="518">
        <v>0</v>
      </c>
      <c r="D1051" s="518">
        <v>0</v>
      </c>
      <c r="E1051" s="518">
        <v>0</v>
      </c>
      <c r="F1051" s="493">
        <f t="shared" si="34"/>
        <v>0</v>
      </c>
      <c r="G1051" s="493">
        <f t="shared" si="35"/>
        <v>0</v>
      </c>
    </row>
    <row r="1052" outlineLevel="2" spans="1:7">
      <c r="A1052" s="516">
        <v>2150199</v>
      </c>
      <c r="B1052" s="517" t="s">
        <v>951</v>
      </c>
      <c r="C1052" s="518">
        <v>0</v>
      </c>
      <c r="D1052" s="518">
        <v>0</v>
      </c>
      <c r="E1052" s="518">
        <v>0</v>
      </c>
      <c r="F1052" s="493">
        <f t="shared" si="34"/>
        <v>0</v>
      </c>
      <c r="G1052" s="493">
        <f t="shared" si="35"/>
        <v>0</v>
      </c>
    </row>
    <row r="1053" outlineLevel="1" spans="1:7">
      <c r="A1053" s="514">
        <v>21502</v>
      </c>
      <c r="B1053" s="515" t="s">
        <v>952</v>
      </c>
      <c r="C1053" s="511">
        <f>SUM(C1054:C1068)</f>
        <v>5316</v>
      </c>
      <c r="D1053" s="511">
        <f>SUM(D1054:D1068)</f>
        <v>3054</v>
      </c>
      <c r="E1053" s="511">
        <f>SUM(E1054:E1068)</f>
        <v>213.121293</v>
      </c>
      <c r="F1053" s="489">
        <f t="shared" si="34"/>
        <v>0.0400905366817156</v>
      </c>
      <c r="G1053" s="489">
        <f t="shared" si="35"/>
        <v>0.0697843133595285</v>
      </c>
    </row>
    <row r="1054" outlineLevel="2" spans="1:7">
      <c r="A1054" s="516">
        <v>2150201</v>
      </c>
      <c r="B1054" s="517" t="s">
        <v>196</v>
      </c>
      <c r="C1054" s="518">
        <v>0</v>
      </c>
      <c r="D1054" s="518">
        <v>0</v>
      </c>
      <c r="E1054" s="518">
        <v>145.121293</v>
      </c>
      <c r="F1054" s="493">
        <f t="shared" si="34"/>
        <v>0</v>
      </c>
      <c r="G1054" s="493">
        <f t="shared" si="35"/>
        <v>0</v>
      </c>
    </row>
    <row r="1055" outlineLevel="2" spans="1:7">
      <c r="A1055" s="516">
        <v>2150202</v>
      </c>
      <c r="B1055" s="517" t="s">
        <v>197</v>
      </c>
      <c r="C1055" s="518">
        <v>149</v>
      </c>
      <c r="D1055" s="518">
        <v>54</v>
      </c>
      <c r="E1055" s="518">
        <v>68</v>
      </c>
      <c r="F1055" s="493">
        <f t="shared" si="34"/>
        <v>0.456375838926175</v>
      </c>
      <c r="G1055" s="493">
        <f t="shared" si="35"/>
        <v>1.25925925925926</v>
      </c>
    </row>
    <row r="1056" outlineLevel="2" spans="1:7">
      <c r="A1056" s="516">
        <v>2150203</v>
      </c>
      <c r="B1056" s="517" t="s">
        <v>198</v>
      </c>
      <c r="C1056" s="518">
        <v>0</v>
      </c>
      <c r="D1056" s="518">
        <v>0</v>
      </c>
      <c r="E1056" s="518">
        <v>0</v>
      </c>
      <c r="F1056" s="493">
        <f t="shared" si="34"/>
        <v>0</v>
      </c>
      <c r="G1056" s="493">
        <f t="shared" si="35"/>
        <v>0</v>
      </c>
    </row>
    <row r="1057" outlineLevel="2" spans="1:7">
      <c r="A1057" s="516">
        <v>2150204</v>
      </c>
      <c r="B1057" s="517" t="s">
        <v>953</v>
      </c>
      <c r="C1057" s="518">
        <v>0</v>
      </c>
      <c r="D1057" s="518">
        <v>0</v>
      </c>
      <c r="E1057" s="518">
        <v>0</v>
      </c>
      <c r="F1057" s="493">
        <f t="shared" si="34"/>
        <v>0</v>
      </c>
      <c r="G1057" s="493">
        <f t="shared" si="35"/>
        <v>0</v>
      </c>
    </row>
    <row r="1058" outlineLevel="2" spans="1:7">
      <c r="A1058" s="516">
        <v>2150205</v>
      </c>
      <c r="B1058" s="517" t="s">
        <v>954</v>
      </c>
      <c r="C1058" s="518">
        <v>0</v>
      </c>
      <c r="D1058" s="518">
        <v>0</v>
      </c>
      <c r="E1058" s="518">
        <v>0</v>
      </c>
      <c r="F1058" s="493">
        <f t="shared" si="34"/>
        <v>0</v>
      </c>
      <c r="G1058" s="493">
        <f t="shared" si="35"/>
        <v>0</v>
      </c>
    </row>
    <row r="1059" outlineLevel="2" spans="1:7">
      <c r="A1059" s="516">
        <v>2150206</v>
      </c>
      <c r="B1059" s="517" t="s">
        <v>955</v>
      </c>
      <c r="C1059" s="518">
        <v>0</v>
      </c>
      <c r="D1059" s="518">
        <v>0</v>
      </c>
      <c r="E1059" s="518">
        <v>0</v>
      </c>
      <c r="F1059" s="493">
        <f t="shared" si="34"/>
        <v>0</v>
      </c>
      <c r="G1059" s="493">
        <f t="shared" si="35"/>
        <v>0</v>
      </c>
    </row>
    <row r="1060" ht="27" outlineLevel="2" spans="1:7">
      <c r="A1060" s="516">
        <v>2150207</v>
      </c>
      <c r="B1060" s="517" t="s">
        <v>956</v>
      </c>
      <c r="C1060" s="518">
        <v>4167</v>
      </c>
      <c r="D1060" s="518">
        <v>2000</v>
      </c>
      <c r="E1060" s="518">
        <v>0</v>
      </c>
      <c r="F1060" s="493">
        <f t="shared" si="34"/>
        <v>0</v>
      </c>
      <c r="G1060" s="493">
        <f t="shared" si="35"/>
        <v>0</v>
      </c>
    </row>
    <row r="1061" outlineLevel="2" spans="1:7">
      <c r="A1061" s="516">
        <v>2150208</v>
      </c>
      <c r="B1061" s="517" t="s">
        <v>957</v>
      </c>
      <c r="C1061" s="518">
        <v>0</v>
      </c>
      <c r="D1061" s="518">
        <v>0</v>
      </c>
      <c r="E1061" s="518">
        <v>0</v>
      </c>
      <c r="F1061" s="493">
        <f t="shared" si="34"/>
        <v>0</v>
      </c>
      <c r="G1061" s="493">
        <f t="shared" si="35"/>
        <v>0</v>
      </c>
    </row>
    <row r="1062" outlineLevel="2" spans="1:7">
      <c r="A1062" s="516">
        <v>2150209</v>
      </c>
      <c r="B1062" s="517" t="s">
        <v>958</v>
      </c>
      <c r="C1062" s="518">
        <v>0</v>
      </c>
      <c r="D1062" s="518">
        <v>0</v>
      </c>
      <c r="E1062" s="518">
        <v>0</v>
      </c>
      <c r="F1062" s="493">
        <f t="shared" si="34"/>
        <v>0</v>
      </c>
      <c r="G1062" s="493">
        <f t="shared" si="35"/>
        <v>0</v>
      </c>
    </row>
    <row r="1063" outlineLevel="2" spans="1:7">
      <c r="A1063" s="516">
        <v>2150210</v>
      </c>
      <c r="B1063" s="517" t="s">
        <v>959</v>
      </c>
      <c r="C1063" s="518">
        <v>0</v>
      </c>
      <c r="D1063" s="518">
        <v>0</v>
      </c>
      <c r="E1063" s="518">
        <v>0</v>
      </c>
      <c r="F1063" s="493">
        <f t="shared" si="34"/>
        <v>0</v>
      </c>
      <c r="G1063" s="493">
        <f t="shared" si="35"/>
        <v>0</v>
      </c>
    </row>
    <row r="1064" ht="27" outlineLevel="2" spans="1:7">
      <c r="A1064" s="516">
        <v>2150212</v>
      </c>
      <c r="B1064" s="517" t="s">
        <v>960</v>
      </c>
      <c r="C1064" s="518">
        <v>0</v>
      </c>
      <c r="D1064" s="518">
        <v>0</v>
      </c>
      <c r="E1064" s="518">
        <v>0</v>
      </c>
      <c r="F1064" s="493">
        <f t="shared" si="34"/>
        <v>0</v>
      </c>
      <c r="G1064" s="493">
        <f t="shared" si="35"/>
        <v>0</v>
      </c>
    </row>
    <row r="1065" outlineLevel="2" spans="1:7">
      <c r="A1065" s="516">
        <v>2150213</v>
      </c>
      <c r="B1065" s="517" t="s">
        <v>961</v>
      </c>
      <c r="C1065" s="518">
        <v>0</v>
      </c>
      <c r="D1065" s="518">
        <v>0</v>
      </c>
      <c r="E1065" s="518">
        <v>0</v>
      </c>
      <c r="F1065" s="493">
        <f t="shared" si="34"/>
        <v>0</v>
      </c>
      <c r="G1065" s="493">
        <f t="shared" si="35"/>
        <v>0</v>
      </c>
    </row>
    <row r="1066" outlineLevel="2" spans="1:7">
      <c r="A1066" s="516">
        <v>2150214</v>
      </c>
      <c r="B1066" s="517" t="s">
        <v>962</v>
      </c>
      <c r="C1066" s="518">
        <v>0</v>
      </c>
      <c r="D1066" s="518">
        <v>0</v>
      </c>
      <c r="E1066" s="518">
        <v>0</v>
      </c>
      <c r="F1066" s="493">
        <f t="shared" si="34"/>
        <v>0</v>
      </c>
      <c r="G1066" s="493">
        <f t="shared" si="35"/>
        <v>0</v>
      </c>
    </row>
    <row r="1067" outlineLevel="2" spans="1:7">
      <c r="A1067" s="516">
        <v>2150215</v>
      </c>
      <c r="B1067" s="517" t="s">
        <v>963</v>
      </c>
      <c r="C1067" s="518">
        <v>0</v>
      </c>
      <c r="D1067" s="518">
        <v>0</v>
      </c>
      <c r="E1067" s="518">
        <v>0</v>
      </c>
      <c r="F1067" s="493">
        <f t="shared" si="34"/>
        <v>0</v>
      </c>
      <c r="G1067" s="493">
        <f t="shared" si="35"/>
        <v>0</v>
      </c>
    </row>
    <row r="1068" outlineLevel="2" spans="1:7">
      <c r="A1068" s="516">
        <v>2150299</v>
      </c>
      <c r="B1068" s="517" t="s">
        <v>964</v>
      </c>
      <c r="C1068" s="518">
        <v>1000</v>
      </c>
      <c r="D1068" s="518">
        <v>1000</v>
      </c>
      <c r="E1068" s="518">
        <v>0</v>
      </c>
      <c r="F1068" s="493">
        <f t="shared" si="34"/>
        <v>0</v>
      </c>
      <c r="G1068" s="493">
        <f t="shared" si="35"/>
        <v>0</v>
      </c>
    </row>
    <row r="1069" outlineLevel="1" spans="1:7">
      <c r="A1069" s="514">
        <v>21503</v>
      </c>
      <c r="B1069" s="515" t="s">
        <v>965</v>
      </c>
      <c r="C1069" s="511">
        <f>SUM(C1070:C1073)</f>
        <v>0</v>
      </c>
      <c r="D1069" s="511">
        <f>SUM(D1070:D1073)</f>
        <v>0</v>
      </c>
      <c r="E1069" s="511">
        <f>SUM(E1070:E1073)</f>
        <v>0</v>
      </c>
      <c r="F1069" s="489">
        <f t="shared" si="34"/>
        <v>0</v>
      </c>
      <c r="G1069" s="489">
        <f t="shared" si="35"/>
        <v>0</v>
      </c>
    </row>
    <row r="1070" outlineLevel="2" spans="1:7">
      <c r="A1070" s="516">
        <v>2150301</v>
      </c>
      <c r="B1070" s="517" t="s">
        <v>196</v>
      </c>
      <c r="C1070" s="518">
        <v>0</v>
      </c>
      <c r="D1070" s="518">
        <v>0</v>
      </c>
      <c r="E1070" s="518">
        <v>0</v>
      </c>
      <c r="F1070" s="493">
        <f t="shared" si="34"/>
        <v>0</v>
      </c>
      <c r="G1070" s="493">
        <f t="shared" si="35"/>
        <v>0</v>
      </c>
    </row>
    <row r="1071" outlineLevel="2" spans="1:7">
      <c r="A1071" s="516">
        <v>2150302</v>
      </c>
      <c r="B1071" s="517" t="s">
        <v>197</v>
      </c>
      <c r="C1071" s="518">
        <v>0</v>
      </c>
      <c r="D1071" s="518">
        <v>0</v>
      </c>
      <c r="E1071" s="518">
        <v>0</v>
      </c>
      <c r="F1071" s="493">
        <f t="shared" si="34"/>
        <v>0</v>
      </c>
      <c r="G1071" s="493">
        <f t="shared" si="35"/>
        <v>0</v>
      </c>
    </row>
    <row r="1072" outlineLevel="2" spans="1:7">
      <c r="A1072" s="516">
        <v>2150303</v>
      </c>
      <c r="B1072" s="517" t="s">
        <v>198</v>
      </c>
      <c r="C1072" s="518">
        <v>0</v>
      </c>
      <c r="D1072" s="518">
        <v>0</v>
      </c>
      <c r="E1072" s="518">
        <v>0</v>
      </c>
      <c r="F1072" s="493">
        <f t="shared" si="34"/>
        <v>0</v>
      </c>
      <c r="G1072" s="493">
        <f t="shared" si="35"/>
        <v>0</v>
      </c>
    </row>
    <row r="1073" outlineLevel="2" spans="1:7">
      <c r="A1073" s="516">
        <v>2150399</v>
      </c>
      <c r="B1073" s="517" t="s">
        <v>966</v>
      </c>
      <c r="C1073" s="518">
        <v>0</v>
      </c>
      <c r="D1073" s="518">
        <v>0</v>
      </c>
      <c r="E1073" s="518">
        <v>0</v>
      </c>
      <c r="F1073" s="493">
        <f t="shared" si="34"/>
        <v>0</v>
      </c>
      <c r="G1073" s="493">
        <f t="shared" si="35"/>
        <v>0</v>
      </c>
    </row>
    <row r="1074" outlineLevel="1" spans="1:7">
      <c r="A1074" s="514">
        <v>21505</v>
      </c>
      <c r="B1074" s="515" t="s">
        <v>967</v>
      </c>
      <c r="C1074" s="511">
        <f>SUM(C1075:C1084)</f>
        <v>1287.899789</v>
      </c>
      <c r="D1074" s="511">
        <f>SUM(D1075:D1084)</f>
        <v>1308</v>
      </c>
      <c r="E1074" s="511">
        <f>SUM(E1075:E1084)</f>
        <v>973.991964</v>
      </c>
      <c r="F1074" s="489">
        <f t="shared" si="34"/>
        <v>0.756263781016894</v>
      </c>
      <c r="G1074" s="489">
        <f t="shared" si="35"/>
        <v>0.744642174311927</v>
      </c>
    </row>
    <row r="1075" outlineLevel="2" spans="1:7">
      <c r="A1075" s="516">
        <v>2150501</v>
      </c>
      <c r="B1075" s="517" t="s">
        <v>196</v>
      </c>
      <c r="C1075" s="518">
        <v>745.460789</v>
      </c>
      <c r="D1075" s="518">
        <v>782</v>
      </c>
      <c r="E1075" s="518">
        <v>518.991964</v>
      </c>
      <c r="F1075" s="493">
        <f t="shared" si="34"/>
        <v>0.696202901156214</v>
      </c>
      <c r="G1075" s="493">
        <f t="shared" si="35"/>
        <v>0.663672588235294</v>
      </c>
    </row>
    <row r="1076" outlineLevel="2" spans="1:7">
      <c r="A1076" s="516">
        <v>2150502</v>
      </c>
      <c r="B1076" s="517" t="s">
        <v>197</v>
      </c>
      <c r="C1076" s="518">
        <v>542.439</v>
      </c>
      <c r="D1076" s="518">
        <v>526</v>
      </c>
      <c r="E1076" s="518">
        <v>455</v>
      </c>
      <c r="F1076" s="493">
        <f t="shared" si="34"/>
        <v>0.838803994550539</v>
      </c>
      <c r="G1076" s="493">
        <f t="shared" si="35"/>
        <v>0.865019011406844</v>
      </c>
    </row>
    <row r="1077" outlineLevel="2" spans="1:7">
      <c r="A1077" s="516">
        <v>2150503</v>
      </c>
      <c r="B1077" s="517" t="s">
        <v>198</v>
      </c>
      <c r="C1077" s="518">
        <v>0</v>
      </c>
      <c r="D1077" s="518">
        <v>0</v>
      </c>
      <c r="E1077" s="518">
        <v>0</v>
      </c>
      <c r="F1077" s="493">
        <f t="shared" si="34"/>
        <v>0</v>
      </c>
      <c r="G1077" s="493">
        <f t="shared" si="35"/>
        <v>0</v>
      </c>
    </row>
    <row r="1078" outlineLevel="2" spans="1:7">
      <c r="A1078" s="516">
        <v>2150505</v>
      </c>
      <c r="B1078" s="517" t="s">
        <v>968</v>
      </c>
      <c r="C1078" s="518">
        <v>0</v>
      </c>
      <c r="D1078" s="518">
        <v>0</v>
      </c>
      <c r="E1078" s="518">
        <v>0</v>
      </c>
      <c r="F1078" s="493">
        <f t="shared" si="34"/>
        <v>0</v>
      </c>
      <c r="G1078" s="493">
        <f t="shared" si="35"/>
        <v>0</v>
      </c>
    </row>
    <row r="1079" outlineLevel="2" spans="1:7">
      <c r="A1079" s="516">
        <v>2150507</v>
      </c>
      <c r="B1079" s="517" t="s">
        <v>969</v>
      </c>
      <c r="C1079" s="518">
        <v>0</v>
      </c>
      <c r="D1079" s="518">
        <v>0</v>
      </c>
      <c r="E1079" s="518">
        <v>0</v>
      </c>
      <c r="F1079" s="493">
        <f t="shared" si="34"/>
        <v>0</v>
      </c>
      <c r="G1079" s="493">
        <f t="shared" si="35"/>
        <v>0</v>
      </c>
    </row>
    <row r="1080" outlineLevel="2" spans="1:7">
      <c r="A1080" s="516">
        <v>2150508</v>
      </c>
      <c r="B1080" s="517" t="s">
        <v>970</v>
      </c>
      <c r="C1080" s="518">
        <v>0</v>
      </c>
      <c r="D1080" s="518">
        <v>0</v>
      </c>
      <c r="E1080" s="518">
        <v>0</v>
      </c>
      <c r="F1080" s="493">
        <f t="shared" si="34"/>
        <v>0</v>
      </c>
      <c r="G1080" s="493">
        <f t="shared" si="35"/>
        <v>0</v>
      </c>
    </row>
    <row r="1081" outlineLevel="2" spans="1:7">
      <c r="A1081" s="516">
        <v>2150516</v>
      </c>
      <c r="B1081" s="517" t="s">
        <v>971</v>
      </c>
      <c r="C1081" s="518">
        <v>0</v>
      </c>
      <c r="D1081" s="518">
        <v>0</v>
      </c>
      <c r="E1081" s="518">
        <v>0</v>
      </c>
      <c r="F1081" s="493">
        <f t="shared" si="34"/>
        <v>0</v>
      </c>
      <c r="G1081" s="493">
        <f t="shared" si="35"/>
        <v>0</v>
      </c>
    </row>
    <row r="1082" outlineLevel="2" spans="1:7">
      <c r="A1082" s="516">
        <v>2150517</v>
      </c>
      <c r="B1082" s="517" t="s">
        <v>972</v>
      </c>
      <c r="C1082" s="518">
        <v>0</v>
      </c>
      <c r="D1082" s="518">
        <v>0</v>
      </c>
      <c r="E1082" s="518">
        <v>0</v>
      </c>
      <c r="F1082" s="493">
        <f t="shared" si="34"/>
        <v>0</v>
      </c>
      <c r="G1082" s="493">
        <f t="shared" si="35"/>
        <v>0</v>
      </c>
    </row>
    <row r="1083" outlineLevel="2" spans="1:7">
      <c r="A1083" s="516">
        <v>2150550</v>
      </c>
      <c r="B1083" s="517" t="s">
        <v>205</v>
      </c>
      <c r="C1083" s="518">
        <v>0</v>
      </c>
      <c r="D1083" s="518">
        <v>0</v>
      </c>
      <c r="E1083" s="518">
        <v>0</v>
      </c>
      <c r="F1083" s="493">
        <f t="shared" si="34"/>
        <v>0</v>
      </c>
      <c r="G1083" s="493">
        <f t="shared" si="35"/>
        <v>0</v>
      </c>
    </row>
    <row r="1084" outlineLevel="2" spans="1:7">
      <c r="A1084" s="516">
        <v>2150599</v>
      </c>
      <c r="B1084" s="517" t="s">
        <v>973</v>
      </c>
      <c r="C1084" s="518">
        <v>0</v>
      </c>
      <c r="D1084" s="518">
        <v>0</v>
      </c>
      <c r="E1084" s="518">
        <v>0</v>
      </c>
      <c r="F1084" s="493">
        <f t="shared" si="34"/>
        <v>0</v>
      </c>
      <c r="G1084" s="493">
        <f t="shared" si="35"/>
        <v>0</v>
      </c>
    </row>
    <row r="1085" outlineLevel="1" spans="1:7">
      <c r="A1085" s="514">
        <v>21507</v>
      </c>
      <c r="B1085" s="515" t="s">
        <v>974</v>
      </c>
      <c r="C1085" s="511">
        <f>SUM(C1086:C1091)</f>
        <v>506.528373</v>
      </c>
      <c r="D1085" s="511">
        <f>SUM(D1086:D1091)</f>
        <v>1493</v>
      </c>
      <c r="E1085" s="511">
        <f>SUM(E1086:E1091)</f>
        <v>409.359514</v>
      </c>
      <c r="F1085" s="489">
        <f t="shared" si="34"/>
        <v>0.808166996797236</v>
      </c>
      <c r="G1085" s="489">
        <f t="shared" si="35"/>
        <v>0.274185876758205</v>
      </c>
    </row>
    <row r="1086" outlineLevel="2" spans="1:7">
      <c r="A1086" s="516">
        <v>2150701</v>
      </c>
      <c r="B1086" s="517" t="s">
        <v>196</v>
      </c>
      <c r="C1086" s="518">
        <v>299.848373</v>
      </c>
      <c r="D1086" s="518">
        <v>313</v>
      </c>
      <c r="E1086" s="518">
        <v>259.359514</v>
      </c>
      <c r="F1086" s="493">
        <f t="shared" si="34"/>
        <v>0.864968888792336</v>
      </c>
      <c r="G1086" s="493">
        <f t="shared" si="35"/>
        <v>0.828624645367412</v>
      </c>
    </row>
    <row r="1087" outlineLevel="2" spans="1:7">
      <c r="A1087" s="516">
        <v>2150702</v>
      </c>
      <c r="B1087" s="517" t="s">
        <v>197</v>
      </c>
      <c r="C1087" s="518">
        <v>206.68</v>
      </c>
      <c r="D1087" s="518">
        <v>1180</v>
      </c>
      <c r="E1087" s="518">
        <v>150</v>
      </c>
      <c r="F1087" s="493">
        <f t="shared" si="34"/>
        <v>0.72575962841107</v>
      </c>
      <c r="G1087" s="493">
        <f t="shared" si="35"/>
        <v>0.127118644067797</v>
      </c>
    </row>
    <row r="1088" outlineLevel="2" spans="1:7">
      <c r="A1088" s="516">
        <v>2150703</v>
      </c>
      <c r="B1088" s="517" t="s">
        <v>198</v>
      </c>
      <c r="C1088" s="518">
        <v>0</v>
      </c>
      <c r="D1088" s="518">
        <v>0</v>
      </c>
      <c r="E1088" s="518">
        <v>0</v>
      </c>
      <c r="F1088" s="493">
        <f t="shared" si="34"/>
        <v>0</v>
      </c>
      <c r="G1088" s="493">
        <f t="shared" si="35"/>
        <v>0</v>
      </c>
    </row>
    <row r="1089" outlineLevel="2" spans="1:7">
      <c r="A1089" s="516">
        <v>2150704</v>
      </c>
      <c r="B1089" s="517" t="s">
        <v>975</v>
      </c>
      <c r="C1089" s="518">
        <v>0</v>
      </c>
      <c r="D1089" s="518">
        <v>0</v>
      </c>
      <c r="E1089" s="518">
        <v>0</v>
      </c>
      <c r="F1089" s="493">
        <f t="shared" si="34"/>
        <v>0</v>
      </c>
      <c r="G1089" s="493">
        <f t="shared" si="35"/>
        <v>0</v>
      </c>
    </row>
    <row r="1090" outlineLevel="2" spans="1:7">
      <c r="A1090" s="516">
        <v>2150705</v>
      </c>
      <c r="B1090" s="517" t="s">
        <v>976</v>
      </c>
      <c r="C1090" s="518">
        <v>0</v>
      </c>
      <c r="D1090" s="518">
        <v>0</v>
      </c>
      <c r="E1090" s="518">
        <v>0</v>
      </c>
      <c r="F1090" s="493">
        <f t="shared" si="34"/>
        <v>0</v>
      </c>
      <c r="G1090" s="493">
        <f t="shared" si="35"/>
        <v>0</v>
      </c>
    </row>
    <row r="1091" outlineLevel="2" spans="1:7">
      <c r="A1091" s="516">
        <v>2150799</v>
      </c>
      <c r="B1091" s="517" t="s">
        <v>977</v>
      </c>
      <c r="C1091" s="518">
        <v>0</v>
      </c>
      <c r="D1091" s="518">
        <v>0</v>
      </c>
      <c r="E1091" s="518">
        <v>0</v>
      </c>
      <c r="F1091" s="493">
        <f t="shared" si="34"/>
        <v>0</v>
      </c>
      <c r="G1091" s="493">
        <f t="shared" si="35"/>
        <v>0</v>
      </c>
    </row>
    <row r="1092" outlineLevel="1" spans="1:7">
      <c r="A1092" s="514">
        <v>21508</v>
      </c>
      <c r="B1092" s="515" t="s">
        <v>978</v>
      </c>
      <c r="C1092" s="511">
        <f>SUM(C1093:C1099)</f>
        <v>1022.929744</v>
      </c>
      <c r="D1092" s="511">
        <f>SUM(D1093:D1099)</f>
        <v>785</v>
      </c>
      <c r="E1092" s="511">
        <f>SUM(E1093:E1099)</f>
        <v>2784.506288</v>
      </c>
      <c r="F1092" s="489">
        <f t="shared" si="34"/>
        <v>2.72208947323366</v>
      </c>
      <c r="G1092" s="489">
        <f t="shared" si="35"/>
        <v>3.54714176815287</v>
      </c>
    </row>
    <row r="1093" outlineLevel="2" spans="1:7">
      <c r="A1093" s="516">
        <v>2150801</v>
      </c>
      <c r="B1093" s="517" t="s">
        <v>196</v>
      </c>
      <c r="C1093" s="518">
        <v>392.129744</v>
      </c>
      <c r="D1093" s="518">
        <v>414</v>
      </c>
      <c r="E1093" s="518">
        <v>417.147308</v>
      </c>
      <c r="F1093" s="493">
        <f t="shared" si="34"/>
        <v>1.06379920009332</v>
      </c>
      <c r="G1093" s="493">
        <f t="shared" si="35"/>
        <v>1.00760219323671</v>
      </c>
    </row>
    <row r="1094" outlineLevel="2" spans="1:7">
      <c r="A1094" s="516">
        <v>2150802</v>
      </c>
      <c r="B1094" s="517" t="s">
        <v>197</v>
      </c>
      <c r="C1094" s="518">
        <v>9.4</v>
      </c>
      <c r="D1094" s="518">
        <v>5</v>
      </c>
      <c r="E1094" s="518">
        <v>50</v>
      </c>
      <c r="F1094" s="493">
        <f t="shared" si="34"/>
        <v>5.31914893617021</v>
      </c>
      <c r="G1094" s="493">
        <f t="shared" si="35"/>
        <v>10</v>
      </c>
    </row>
    <row r="1095" outlineLevel="2" spans="1:7">
      <c r="A1095" s="516">
        <v>2150803</v>
      </c>
      <c r="B1095" s="517" t="s">
        <v>198</v>
      </c>
      <c r="C1095" s="518">
        <v>0</v>
      </c>
      <c r="D1095" s="518">
        <v>0</v>
      </c>
      <c r="E1095" s="518">
        <v>0</v>
      </c>
      <c r="F1095" s="493">
        <f t="shared" si="34"/>
        <v>0</v>
      </c>
      <c r="G1095" s="493">
        <f t="shared" si="35"/>
        <v>0</v>
      </c>
    </row>
    <row r="1096" outlineLevel="2" spans="1:7">
      <c r="A1096" s="516">
        <v>2150804</v>
      </c>
      <c r="B1096" s="517" t="s">
        <v>979</v>
      </c>
      <c r="C1096" s="518">
        <v>0</v>
      </c>
      <c r="D1096" s="518">
        <v>0</v>
      </c>
      <c r="E1096" s="518">
        <v>0</v>
      </c>
      <c r="F1096" s="493">
        <f t="shared" ref="F1096:F1159" si="36">IF(C1096&gt;0,E1096/C1096,0)</f>
        <v>0</v>
      </c>
      <c r="G1096" s="493">
        <f t="shared" ref="G1096:G1159" si="37">IF(D1096&gt;0,E1096/D1096,0)</f>
        <v>0</v>
      </c>
    </row>
    <row r="1097" outlineLevel="2" spans="1:7">
      <c r="A1097" s="516">
        <v>2150805</v>
      </c>
      <c r="B1097" s="517" t="s">
        <v>980</v>
      </c>
      <c r="C1097" s="518">
        <v>621.4</v>
      </c>
      <c r="D1097" s="518">
        <v>366</v>
      </c>
      <c r="E1097" s="518">
        <v>2287</v>
      </c>
      <c r="F1097" s="493">
        <f t="shared" si="36"/>
        <v>3.68039909880914</v>
      </c>
      <c r="G1097" s="493">
        <f t="shared" si="37"/>
        <v>6.24863387978142</v>
      </c>
    </row>
    <row r="1098" outlineLevel="2" spans="1:7">
      <c r="A1098" s="516">
        <v>2150806</v>
      </c>
      <c r="B1098" s="517" t="s">
        <v>981</v>
      </c>
      <c r="C1098" s="518">
        <v>0</v>
      </c>
      <c r="D1098" s="518">
        <v>0</v>
      </c>
      <c r="E1098" s="518">
        <v>0</v>
      </c>
      <c r="F1098" s="493">
        <f t="shared" si="36"/>
        <v>0</v>
      </c>
      <c r="G1098" s="493">
        <f t="shared" si="37"/>
        <v>0</v>
      </c>
    </row>
    <row r="1099" ht="27" outlineLevel="2" spans="1:7">
      <c r="A1099" s="516">
        <v>2150899</v>
      </c>
      <c r="B1099" s="517" t="s">
        <v>982</v>
      </c>
      <c r="C1099" s="518">
        <v>0</v>
      </c>
      <c r="D1099" s="518">
        <v>0</v>
      </c>
      <c r="E1099" s="518">
        <v>30.35898</v>
      </c>
      <c r="F1099" s="493">
        <f t="shared" si="36"/>
        <v>0</v>
      </c>
      <c r="G1099" s="493">
        <f t="shared" si="37"/>
        <v>0</v>
      </c>
    </row>
    <row r="1100" outlineLevel="1" spans="1:7">
      <c r="A1100" s="514">
        <v>21599</v>
      </c>
      <c r="B1100" s="515" t="s">
        <v>983</v>
      </c>
      <c r="C1100" s="511">
        <f>SUM(C1101:C1105)</f>
        <v>0</v>
      </c>
      <c r="D1100" s="511">
        <f>SUM(D1101:D1105)</f>
        <v>0</v>
      </c>
      <c r="E1100" s="511">
        <f>SUM(E1101:E1105)</f>
        <v>0</v>
      </c>
      <c r="F1100" s="489">
        <f t="shared" si="36"/>
        <v>0</v>
      </c>
      <c r="G1100" s="489">
        <f t="shared" si="37"/>
        <v>0</v>
      </c>
    </row>
    <row r="1101" outlineLevel="2" spans="1:7">
      <c r="A1101" s="516">
        <v>2159901</v>
      </c>
      <c r="B1101" s="517" t="s">
        <v>984</v>
      </c>
      <c r="C1101" s="518">
        <v>0</v>
      </c>
      <c r="D1101" s="518">
        <v>0</v>
      </c>
      <c r="E1101" s="518">
        <v>0</v>
      </c>
      <c r="F1101" s="493">
        <f t="shared" si="36"/>
        <v>0</v>
      </c>
      <c r="G1101" s="493">
        <f t="shared" si="37"/>
        <v>0</v>
      </c>
    </row>
    <row r="1102" outlineLevel="2" spans="1:7">
      <c r="A1102" s="516">
        <v>2159904</v>
      </c>
      <c r="B1102" s="517" t="s">
        <v>985</v>
      </c>
      <c r="C1102" s="518">
        <v>0</v>
      </c>
      <c r="D1102" s="518">
        <v>0</v>
      </c>
      <c r="E1102" s="518">
        <v>0</v>
      </c>
      <c r="F1102" s="493">
        <f t="shared" si="36"/>
        <v>0</v>
      </c>
      <c r="G1102" s="493">
        <f t="shared" si="37"/>
        <v>0</v>
      </c>
    </row>
    <row r="1103" outlineLevel="2" spans="1:7">
      <c r="A1103" s="516">
        <v>2159905</v>
      </c>
      <c r="B1103" s="517" t="s">
        <v>986</v>
      </c>
      <c r="C1103" s="518">
        <v>0</v>
      </c>
      <c r="D1103" s="518">
        <v>0</v>
      </c>
      <c r="E1103" s="518">
        <v>0</v>
      </c>
      <c r="F1103" s="493">
        <f t="shared" si="36"/>
        <v>0</v>
      </c>
      <c r="G1103" s="493">
        <f t="shared" si="37"/>
        <v>0</v>
      </c>
    </row>
    <row r="1104" ht="27" outlineLevel="2" spans="1:7">
      <c r="A1104" s="516">
        <v>2159906</v>
      </c>
      <c r="B1104" s="517" t="s">
        <v>987</v>
      </c>
      <c r="C1104" s="518">
        <v>0</v>
      </c>
      <c r="D1104" s="518">
        <v>0</v>
      </c>
      <c r="E1104" s="518">
        <v>0</v>
      </c>
      <c r="F1104" s="493">
        <f t="shared" si="36"/>
        <v>0</v>
      </c>
      <c r="G1104" s="493">
        <f t="shared" si="37"/>
        <v>0</v>
      </c>
    </row>
    <row r="1105" outlineLevel="2" spans="1:7">
      <c r="A1105" s="516">
        <v>2159999</v>
      </c>
      <c r="B1105" s="517" t="s">
        <v>983</v>
      </c>
      <c r="C1105" s="518">
        <v>0</v>
      </c>
      <c r="D1105" s="518">
        <v>0</v>
      </c>
      <c r="E1105" s="518">
        <v>0</v>
      </c>
      <c r="F1105" s="493">
        <f t="shared" si="36"/>
        <v>0</v>
      </c>
      <c r="G1105" s="493">
        <f t="shared" si="37"/>
        <v>0</v>
      </c>
    </row>
    <row r="1106" s="501" customFormat="1" spans="1:7">
      <c r="A1106" s="512">
        <v>216</v>
      </c>
      <c r="B1106" s="513" t="s">
        <v>1193</v>
      </c>
      <c r="C1106" s="511">
        <f>SUM(C1107,C1117,C1123)</f>
        <v>2635.802767</v>
      </c>
      <c r="D1106" s="511">
        <f>SUM(D1107,D1117,D1123)</f>
        <v>1679</v>
      </c>
      <c r="E1106" s="511">
        <f>SUM(E1107,E1117,E1123)</f>
        <v>3867.422693</v>
      </c>
      <c r="F1106" s="489">
        <f t="shared" si="36"/>
        <v>1.46726558656807</v>
      </c>
      <c r="G1106" s="489">
        <f t="shared" si="37"/>
        <v>2.30340839368672</v>
      </c>
    </row>
    <row r="1107" outlineLevel="1" spans="1:7">
      <c r="A1107" s="514">
        <v>21602</v>
      </c>
      <c r="B1107" s="515" t="s">
        <v>989</v>
      </c>
      <c r="C1107" s="511">
        <f>SUM(C1108:C1116)</f>
        <v>2510.273567</v>
      </c>
      <c r="D1107" s="511">
        <f>SUM(D1108:D1116)</f>
        <v>1547</v>
      </c>
      <c r="E1107" s="511">
        <f>SUM(E1108:E1116)</f>
        <v>2994.422693</v>
      </c>
      <c r="F1107" s="489">
        <f t="shared" si="36"/>
        <v>1.19286707726385</v>
      </c>
      <c r="G1107" s="489">
        <f t="shared" si="37"/>
        <v>1.93563199288946</v>
      </c>
    </row>
    <row r="1108" outlineLevel="2" spans="1:7">
      <c r="A1108" s="516">
        <v>2160201</v>
      </c>
      <c r="B1108" s="517" t="s">
        <v>196</v>
      </c>
      <c r="C1108" s="518">
        <v>556.593567</v>
      </c>
      <c r="D1108" s="518">
        <v>604</v>
      </c>
      <c r="E1108" s="518">
        <v>605.898693</v>
      </c>
      <c r="F1108" s="493">
        <f t="shared" si="36"/>
        <v>1.08858371516177</v>
      </c>
      <c r="G1108" s="493">
        <f t="shared" si="37"/>
        <v>1.00314353145695</v>
      </c>
    </row>
    <row r="1109" outlineLevel="2" spans="1:7">
      <c r="A1109" s="516">
        <v>2160202</v>
      </c>
      <c r="B1109" s="517" t="s">
        <v>197</v>
      </c>
      <c r="C1109" s="518">
        <v>279.68</v>
      </c>
      <c r="D1109" s="518">
        <v>283</v>
      </c>
      <c r="E1109" s="518">
        <v>576.524</v>
      </c>
      <c r="F1109" s="493">
        <f t="shared" si="36"/>
        <v>2.06137013729977</v>
      </c>
      <c r="G1109" s="493">
        <f t="shared" si="37"/>
        <v>2.03718727915194</v>
      </c>
    </row>
    <row r="1110" outlineLevel="2" spans="1:7">
      <c r="A1110" s="516">
        <v>2160203</v>
      </c>
      <c r="B1110" s="517" t="s">
        <v>198</v>
      </c>
      <c r="C1110" s="518">
        <v>0</v>
      </c>
      <c r="D1110" s="518">
        <v>0</v>
      </c>
      <c r="E1110" s="518">
        <v>0</v>
      </c>
      <c r="F1110" s="493">
        <f t="shared" si="36"/>
        <v>0</v>
      </c>
      <c r="G1110" s="493">
        <f t="shared" si="37"/>
        <v>0</v>
      </c>
    </row>
    <row r="1111" outlineLevel="2" spans="1:7">
      <c r="A1111" s="516">
        <v>2160216</v>
      </c>
      <c r="B1111" s="517" t="s">
        <v>990</v>
      </c>
      <c r="C1111" s="518">
        <v>0</v>
      </c>
      <c r="D1111" s="518">
        <v>0</v>
      </c>
      <c r="E1111" s="518">
        <v>0</v>
      </c>
      <c r="F1111" s="493">
        <f t="shared" si="36"/>
        <v>0</v>
      </c>
      <c r="G1111" s="493">
        <f t="shared" si="37"/>
        <v>0</v>
      </c>
    </row>
    <row r="1112" outlineLevel="2" spans="1:7">
      <c r="A1112" s="516">
        <v>2160217</v>
      </c>
      <c r="B1112" s="517" t="s">
        <v>991</v>
      </c>
      <c r="C1112" s="518">
        <v>0</v>
      </c>
      <c r="D1112" s="518">
        <v>0</v>
      </c>
      <c r="E1112" s="518">
        <v>388</v>
      </c>
      <c r="F1112" s="493">
        <f t="shared" si="36"/>
        <v>0</v>
      </c>
      <c r="G1112" s="493">
        <f t="shared" si="37"/>
        <v>0</v>
      </c>
    </row>
    <row r="1113" outlineLevel="2" spans="1:7">
      <c r="A1113" s="516">
        <v>2160218</v>
      </c>
      <c r="B1113" s="517" t="s">
        <v>992</v>
      </c>
      <c r="C1113" s="518">
        <v>0</v>
      </c>
      <c r="D1113" s="518">
        <v>0</v>
      </c>
      <c r="E1113" s="518">
        <v>1041</v>
      </c>
      <c r="F1113" s="493">
        <f t="shared" si="36"/>
        <v>0</v>
      </c>
      <c r="G1113" s="493">
        <f t="shared" si="37"/>
        <v>0</v>
      </c>
    </row>
    <row r="1114" outlineLevel="2" spans="1:7">
      <c r="A1114" s="516">
        <v>2160219</v>
      </c>
      <c r="B1114" s="517" t="s">
        <v>993</v>
      </c>
      <c r="C1114" s="518">
        <v>0</v>
      </c>
      <c r="D1114" s="518">
        <v>0</v>
      </c>
      <c r="E1114" s="518">
        <v>0</v>
      </c>
      <c r="F1114" s="493">
        <f t="shared" si="36"/>
        <v>0</v>
      </c>
      <c r="G1114" s="493">
        <f t="shared" si="37"/>
        <v>0</v>
      </c>
    </row>
    <row r="1115" outlineLevel="2" spans="1:7">
      <c r="A1115" s="516">
        <v>2160250</v>
      </c>
      <c r="B1115" s="517" t="s">
        <v>205</v>
      </c>
      <c r="C1115" s="518">
        <v>0</v>
      </c>
      <c r="D1115" s="518">
        <v>0</v>
      </c>
      <c r="E1115" s="518">
        <v>0</v>
      </c>
      <c r="F1115" s="493">
        <f t="shared" si="36"/>
        <v>0</v>
      </c>
      <c r="G1115" s="493">
        <f t="shared" si="37"/>
        <v>0</v>
      </c>
    </row>
    <row r="1116" outlineLevel="2" spans="1:7">
      <c r="A1116" s="516">
        <v>2160299</v>
      </c>
      <c r="B1116" s="517" t="s">
        <v>994</v>
      </c>
      <c r="C1116" s="518">
        <v>1674</v>
      </c>
      <c r="D1116" s="518">
        <v>660</v>
      </c>
      <c r="E1116" s="518">
        <v>383</v>
      </c>
      <c r="F1116" s="493">
        <f t="shared" si="36"/>
        <v>0.228793309438471</v>
      </c>
      <c r="G1116" s="493">
        <f t="shared" si="37"/>
        <v>0.58030303030303</v>
      </c>
    </row>
    <row r="1117" outlineLevel="1" spans="1:7">
      <c r="A1117" s="514">
        <v>21606</v>
      </c>
      <c r="B1117" s="515" t="s">
        <v>995</v>
      </c>
      <c r="C1117" s="511">
        <f>SUM(C1118:C1122)</f>
        <v>0</v>
      </c>
      <c r="D1117" s="511">
        <f>SUM(D1118:D1122)</f>
        <v>6</v>
      </c>
      <c r="E1117" s="511">
        <f>SUM(E1118:E1122)</f>
        <v>154</v>
      </c>
      <c r="F1117" s="489">
        <f t="shared" si="36"/>
        <v>0</v>
      </c>
      <c r="G1117" s="489">
        <f t="shared" si="37"/>
        <v>25.6666666666667</v>
      </c>
    </row>
    <row r="1118" outlineLevel="2" spans="1:7">
      <c r="A1118" s="516">
        <v>2160601</v>
      </c>
      <c r="B1118" s="517" t="s">
        <v>196</v>
      </c>
      <c r="C1118" s="518">
        <v>0</v>
      </c>
      <c r="D1118" s="518">
        <v>0</v>
      </c>
      <c r="E1118" s="518">
        <v>0</v>
      </c>
      <c r="F1118" s="493">
        <f t="shared" si="36"/>
        <v>0</v>
      </c>
      <c r="G1118" s="493">
        <f t="shared" si="37"/>
        <v>0</v>
      </c>
    </row>
    <row r="1119" outlineLevel="2" spans="1:7">
      <c r="A1119" s="516">
        <v>2160602</v>
      </c>
      <c r="B1119" s="517" t="s">
        <v>197</v>
      </c>
      <c r="C1119" s="518">
        <v>0</v>
      </c>
      <c r="D1119" s="518">
        <v>6</v>
      </c>
      <c r="E1119" s="518">
        <v>0</v>
      </c>
      <c r="F1119" s="493">
        <f t="shared" si="36"/>
        <v>0</v>
      </c>
      <c r="G1119" s="493">
        <f t="shared" si="37"/>
        <v>0</v>
      </c>
    </row>
    <row r="1120" outlineLevel="2" spans="1:7">
      <c r="A1120" s="516">
        <v>2160603</v>
      </c>
      <c r="B1120" s="517" t="s">
        <v>198</v>
      </c>
      <c r="C1120" s="518">
        <v>0</v>
      </c>
      <c r="D1120" s="518">
        <v>0</v>
      </c>
      <c r="E1120" s="518">
        <v>0</v>
      </c>
      <c r="F1120" s="493">
        <f t="shared" si="36"/>
        <v>0</v>
      </c>
      <c r="G1120" s="493">
        <f t="shared" si="37"/>
        <v>0</v>
      </c>
    </row>
    <row r="1121" outlineLevel="2" spans="1:7">
      <c r="A1121" s="516">
        <v>2160607</v>
      </c>
      <c r="B1121" s="517" t="s">
        <v>996</v>
      </c>
      <c r="C1121" s="518">
        <v>0</v>
      </c>
      <c r="D1121" s="518">
        <v>0</v>
      </c>
      <c r="E1121" s="518">
        <v>154</v>
      </c>
      <c r="F1121" s="493">
        <f t="shared" si="36"/>
        <v>0</v>
      </c>
      <c r="G1121" s="493">
        <f t="shared" si="37"/>
        <v>0</v>
      </c>
    </row>
    <row r="1122" outlineLevel="2" spans="1:7">
      <c r="A1122" s="516">
        <v>2160699</v>
      </c>
      <c r="B1122" s="517" t="s">
        <v>997</v>
      </c>
      <c r="C1122" s="518">
        <v>0</v>
      </c>
      <c r="D1122" s="518">
        <v>0</v>
      </c>
      <c r="E1122" s="518">
        <v>0</v>
      </c>
      <c r="F1122" s="493">
        <f t="shared" si="36"/>
        <v>0</v>
      </c>
      <c r="G1122" s="493">
        <f t="shared" si="37"/>
        <v>0</v>
      </c>
    </row>
    <row r="1123" outlineLevel="1" spans="1:7">
      <c r="A1123" s="514">
        <v>21699</v>
      </c>
      <c r="B1123" s="515" t="s">
        <v>998</v>
      </c>
      <c r="C1123" s="511">
        <f>SUM(C1124:C1125)</f>
        <v>125.5292</v>
      </c>
      <c r="D1123" s="511">
        <f>SUM(D1124:D1125)</f>
        <v>126</v>
      </c>
      <c r="E1123" s="511">
        <f>SUM(E1124:E1125)</f>
        <v>719</v>
      </c>
      <c r="F1123" s="489">
        <f t="shared" si="36"/>
        <v>5.72775099339437</v>
      </c>
      <c r="G1123" s="489">
        <f t="shared" si="37"/>
        <v>5.70634920634921</v>
      </c>
    </row>
    <row r="1124" outlineLevel="2" spans="1:7">
      <c r="A1124" s="516">
        <v>2169901</v>
      </c>
      <c r="B1124" s="517" t="s">
        <v>999</v>
      </c>
      <c r="C1124" s="518">
        <v>0</v>
      </c>
      <c r="D1124" s="518">
        <v>0</v>
      </c>
      <c r="E1124" s="518">
        <v>0</v>
      </c>
      <c r="F1124" s="493">
        <f t="shared" si="36"/>
        <v>0</v>
      </c>
      <c r="G1124" s="493">
        <f t="shared" si="37"/>
        <v>0</v>
      </c>
    </row>
    <row r="1125" outlineLevel="2" spans="1:7">
      <c r="A1125" s="516">
        <v>2169999</v>
      </c>
      <c r="B1125" s="517" t="s">
        <v>998</v>
      </c>
      <c r="C1125" s="518">
        <v>125.5292</v>
      </c>
      <c r="D1125" s="518">
        <v>126</v>
      </c>
      <c r="E1125" s="518">
        <v>719</v>
      </c>
      <c r="F1125" s="493">
        <f t="shared" si="36"/>
        <v>5.72775099339437</v>
      </c>
      <c r="G1125" s="493">
        <f t="shared" si="37"/>
        <v>5.70634920634921</v>
      </c>
    </row>
    <row r="1126" s="501" customFormat="1" spans="1:7">
      <c r="A1126" s="512">
        <v>217</v>
      </c>
      <c r="B1126" s="513" t="s">
        <v>1194</v>
      </c>
      <c r="C1126" s="511">
        <f>SUM(C1127,C1134,C1144,C1150,C1153)</f>
        <v>2598.456336</v>
      </c>
      <c r="D1126" s="511">
        <f>SUM(D1127,D1134,D1144,D1150,D1153)</f>
        <v>2960</v>
      </c>
      <c r="E1126" s="511">
        <f>SUM(E1127,E1134,E1144,E1150,E1153)</f>
        <v>1624.151638</v>
      </c>
      <c r="F1126" s="489">
        <f t="shared" si="36"/>
        <v>0.625044806602438</v>
      </c>
      <c r="G1126" s="489">
        <f t="shared" si="37"/>
        <v>0.548699877702703</v>
      </c>
    </row>
    <row r="1127" outlineLevel="1" spans="1:7">
      <c r="A1127" s="514">
        <v>21701</v>
      </c>
      <c r="B1127" s="515" t="s">
        <v>1001</v>
      </c>
      <c r="C1127" s="511">
        <f>SUM(C1128:C1133)</f>
        <v>604.456336</v>
      </c>
      <c r="D1127" s="511">
        <f>SUM(D1128:D1133)</f>
        <v>882</v>
      </c>
      <c r="E1127" s="511">
        <f>SUM(E1128:E1133)</f>
        <v>764.151638</v>
      </c>
      <c r="F1127" s="489">
        <f t="shared" si="36"/>
        <v>1.2641965887177</v>
      </c>
      <c r="G1127" s="489">
        <f t="shared" si="37"/>
        <v>0.866385077097506</v>
      </c>
    </row>
    <row r="1128" outlineLevel="2" spans="1:7">
      <c r="A1128" s="516">
        <v>2170101</v>
      </c>
      <c r="B1128" s="517" t="s">
        <v>196</v>
      </c>
      <c r="C1128" s="518">
        <v>368.956336</v>
      </c>
      <c r="D1128" s="518">
        <v>351</v>
      </c>
      <c r="E1128" s="518">
        <v>245.151638</v>
      </c>
      <c r="F1128" s="493">
        <f t="shared" si="36"/>
        <v>0.664446206989653</v>
      </c>
      <c r="G1128" s="493">
        <f t="shared" si="37"/>
        <v>0.698437715099715</v>
      </c>
    </row>
    <row r="1129" outlineLevel="2" spans="1:7">
      <c r="A1129" s="516">
        <v>2170102</v>
      </c>
      <c r="B1129" s="517" t="s">
        <v>197</v>
      </c>
      <c r="C1129" s="518">
        <v>135.5</v>
      </c>
      <c r="D1129" s="518">
        <v>131</v>
      </c>
      <c r="E1129" s="518">
        <v>99</v>
      </c>
      <c r="F1129" s="493">
        <f t="shared" si="36"/>
        <v>0.730627306273063</v>
      </c>
      <c r="G1129" s="493">
        <f t="shared" si="37"/>
        <v>0.755725190839695</v>
      </c>
    </row>
    <row r="1130" outlineLevel="2" spans="1:7">
      <c r="A1130" s="516">
        <v>2170103</v>
      </c>
      <c r="B1130" s="517" t="s">
        <v>198</v>
      </c>
      <c r="C1130" s="518">
        <v>0</v>
      </c>
      <c r="D1130" s="518">
        <v>0</v>
      </c>
      <c r="E1130" s="518">
        <v>0</v>
      </c>
      <c r="F1130" s="493">
        <f t="shared" si="36"/>
        <v>0</v>
      </c>
      <c r="G1130" s="493">
        <f t="shared" si="37"/>
        <v>0</v>
      </c>
    </row>
    <row r="1131" outlineLevel="2" spans="1:7">
      <c r="A1131" s="516">
        <v>2170104</v>
      </c>
      <c r="B1131" s="517" t="s">
        <v>1002</v>
      </c>
      <c r="C1131" s="518">
        <v>0</v>
      </c>
      <c r="D1131" s="518">
        <v>0</v>
      </c>
      <c r="E1131" s="518">
        <v>0</v>
      </c>
      <c r="F1131" s="493">
        <f t="shared" si="36"/>
        <v>0</v>
      </c>
      <c r="G1131" s="493">
        <f t="shared" si="37"/>
        <v>0</v>
      </c>
    </row>
    <row r="1132" outlineLevel="2" spans="1:7">
      <c r="A1132" s="516">
        <v>2170150</v>
      </c>
      <c r="B1132" s="517" t="s">
        <v>205</v>
      </c>
      <c r="C1132" s="518">
        <v>0</v>
      </c>
      <c r="D1132" s="518">
        <v>0</v>
      </c>
      <c r="E1132" s="518">
        <v>0</v>
      </c>
      <c r="F1132" s="493">
        <f t="shared" si="36"/>
        <v>0</v>
      </c>
      <c r="G1132" s="493">
        <f t="shared" si="37"/>
        <v>0</v>
      </c>
    </row>
    <row r="1133" outlineLevel="2" spans="1:7">
      <c r="A1133" s="516">
        <v>2170199</v>
      </c>
      <c r="B1133" s="517" t="s">
        <v>1003</v>
      </c>
      <c r="C1133" s="518">
        <v>100</v>
      </c>
      <c r="D1133" s="518">
        <v>400</v>
      </c>
      <c r="E1133" s="518">
        <v>420</v>
      </c>
      <c r="F1133" s="493">
        <f t="shared" si="36"/>
        <v>4.2</v>
      </c>
      <c r="G1133" s="493">
        <f t="shared" si="37"/>
        <v>1.05</v>
      </c>
    </row>
    <row r="1134" outlineLevel="1" spans="1:7">
      <c r="A1134" s="514">
        <v>21702</v>
      </c>
      <c r="B1134" s="515" t="s">
        <v>1004</v>
      </c>
      <c r="C1134" s="511">
        <f>SUM(C1135:C1143)</f>
        <v>0</v>
      </c>
      <c r="D1134" s="511">
        <f>SUM(D1135:D1143)</f>
        <v>0</v>
      </c>
      <c r="E1134" s="511">
        <f>SUM(E1135:E1143)</f>
        <v>0</v>
      </c>
      <c r="F1134" s="489">
        <f t="shared" si="36"/>
        <v>0</v>
      </c>
      <c r="G1134" s="489">
        <f t="shared" si="37"/>
        <v>0</v>
      </c>
    </row>
    <row r="1135" outlineLevel="2" spans="1:7">
      <c r="A1135" s="516">
        <v>2170201</v>
      </c>
      <c r="B1135" s="517" t="s">
        <v>1005</v>
      </c>
      <c r="C1135" s="518">
        <v>0</v>
      </c>
      <c r="D1135" s="518">
        <v>0</v>
      </c>
      <c r="E1135" s="518">
        <v>0</v>
      </c>
      <c r="F1135" s="493">
        <f t="shared" si="36"/>
        <v>0</v>
      </c>
      <c r="G1135" s="493">
        <f t="shared" si="37"/>
        <v>0</v>
      </c>
    </row>
    <row r="1136" outlineLevel="2" spans="1:7">
      <c r="A1136" s="516">
        <v>2170202</v>
      </c>
      <c r="B1136" s="517" t="s">
        <v>1006</v>
      </c>
      <c r="C1136" s="518">
        <v>0</v>
      </c>
      <c r="D1136" s="518">
        <v>0</v>
      </c>
      <c r="E1136" s="518">
        <v>0</v>
      </c>
      <c r="F1136" s="493">
        <f t="shared" si="36"/>
        <v>0</v>
      </c>
      <c r="G1136" s="493">
        <f t="shared" si="37"/>
        <v>0</v>
      </c>
    </row>
    <row r="1137" outlineLevel="2" spans="1:7">
      <c r="A1137" s="516">
        <v>2170203</v>
      </c>
      <c r="B1137" s="517" t="s">
        <v>1007</v>
      </c>
      <c r="C1137" s="518">
        <v>0</v>
      </c>
      <c r="D1137" s="518">
        <v>0</v>
      </c>
      <c r="E1137" s="518">
        <v>0</v>
      </c>
      <c r="F1137" s="493">
        <f t="shared" si="36"/>
        <v>0</v>
      </c>
      <c r="G1137" s="493">
        <f t="shared" si="37"/>
        <v>0</v>
      </c>
    </row>
    <row r="1138" outlineLevel="2" spans="1:7">
      <c r="A1138" s="516">
        <v>2170204</v>
      </c>
      <c r="B1138" s="517" t="s">
        <v>1008</v>
      </c>
      <c r="C1138" s="518">
        <v>0</v>
      </c>
      <c r="D1138" s="518">
        <v>0</v>
      </c>
      <c r="E1138" s="518">
        <v>0</v>
      </c>
      <c r="F1138" s="493">
        <f t="shared" si="36"/>
        <v>0</v>
      </c>
      <c r="G1138" s="493">
        <f t="shared" si="37"/>
        <v>0</v>
      </c>
    </row>
    <row r="1139" outlineLevel="2" spans="1:7">
      <c r="A1139" s="516">
        <v>2170205</v>
      </c>
      <c r="B1139" s="517" t="s">
        <v>1009</v>
      </c>
      <c r="C1139" s="518">
        <v>0</v>
      </c>
      <c r="D1139" s="518">
        <v>0</v>
      </c>
      <c r="E1139" s="518">
        <v>0</v>
      </c>
      <c r="F1139" s="493">
        <f t="shared" si="36"/>
        <v>0</v>
      </c>
      <c r="G1139" s="493">
        <f t="shared" si="37"/>
        <v>0</v>
      </c>
    </row>
    <row r="1140" outlineLevel="2" spans="1:7">
      <c r="A1140" s="516">
        <v>2170206</v>
      </c>
      <c r="B1140" s="517" t="s">
        <v>1010</v>
      </c>
      <c r="C1140" s="518">
        <v>0</v>
      </c>
      <c r="D1140" s="518">
        <v>0</v>
      </c>
      <c r="E1140" s="518">
        <v>0</v>
      </c>
      <c r="F1140" s="493">
        <f t="shared" si="36"/>
        <v>0</v>
      </c>
      <c r="G1140" s="493">
        <f t="shared" si="37"/>
        <v>0</v>
      </c>
    </row>
    <row r="1141" outlineLevel="2" spans="1:7">
      <c r="A1141" s="516">
        <v>2170207</v>
      </c>
      <c r="B1141" s="517" t="s">
        <v>1011</v>
      </c>
      <c r="C1141" s="518">
        <v>0</v>
      </c>
      <c r="D1141" s="518">
        <v>0</v>
      </c>
      <c r="E1141" s="518">
        <v>0</v>
      </c>
      <c r="F1141" s="493">
        <f t="shared" si="36"/>
        <v>0</v>
      </c>
      <c r="G1141" s="493">
        <f t="shared" si="37"/>
        <v>0</v>
      </c>
    </row>
    <row r="1142" outlineLevel="2" spans="1:7">
      <c r="A1142" s="516">
        <v>2170208</v>
      </c>
      <c r="B1142" s="517" t="s">
        <v>1012</v>
      </c>
      <c r="C1142" s="518">
        <v>0</v>
      </c>
      <c r="D1142" s="518">
        <v>0</v>
      </c>
      <c r="E1142" s="518">
        <v>0</v>
      </c>
      <c r="F1142" s="493">
        <f t="shared" si="36"/>
        <v>0</v>
      </c>
      <c r="G1142" s="493">
        <f t="shared" si="37"/>
        <v>0</v>
      </c>
    </row>
    <row r="1143" outlineLevel="2" spans="1:7">
      <c r="A1143" s="516">
        <v>2170299</v>
      </c>
      <c r="B1143" s="517" t="s">
        <v>1013</v>
      </c>
      <c r="C1143" s="518">
        <v>0</v>
      </c>
      <c r="D1143" s="518">
        <v>0</v>
      </c>
      <c r="E1143" s="518">
        <v>0</v>
      </c>
      <c r="F1143" s="493">
        <f t="shared" si="36"/>
        <v>0</v>
      </c>
      <c r="G1143" s="493">
        <f t="shared" si="37"/>
        <v>0</v>
      </c>
    </row>
    <row r="1144" outlineLevel="1" spans="1:7">
      <c r="A1144" s="514">
        <v>21703</v>
      </c>
      <c r="B1144" s="515" t="s">
        <v>1014</v>
      </c>
      <c r="C1144" s="511">
        <f>SUM(C1145:C1149)</f>
        <v>1994</v>
      </c>
      <c r="D1144" s="511">
        <f>SUM(D1145:D1149)</f>
        <v>2078</v>
      </c>
      <c r="E1144" s="511">
        <f>SUM(E1145:E1149)</f>
        <v>265</v>
      </c>
      <c r="F1144" s="489">
        <f t="shared" si="36"/>
        <v>0.132898696088265</v>
      </c>
      <c r="G1144" s="489">
        <f t="shared" si="37"/>
        <v>0.127526467757459</v>
      </c>
    </row>
    <row r="1145" outlineLevel="2" spans="1:7">
      <c r="A1145" s="516">
        <v>2170301</v>
      </c>
      <c r="B1145" s="517" t="s">
        <v>1015</v>
      </c>
      <c r="C1145" s="518">
        <v>0</v>
      </c>
      <c r="D1145" s="518">
        <v>0</v>
      </c>
      <c r="E1145" s="518">
        <v>0</v>
      </c>
      <c r="F1145" s="493">
        <f t="shared" si="36"/>
        <v>0</v>
      </c>
      <c r="G1145" s="493">
        <f t="shared" si="37"/>
        <v>0</v>
      </c>
    </row>
    <row r="1146" outlineLevel="2" spans="1:7">
      <c r="A1146" s="516">
        <v>2170302</v>
      </c>
      <c r="B1146" s="517" t="s">
        <v>1016</v>
      </c>
      <c r="C1146" s="518">
        <v>0</v>
      </c>
      <c r="D1146" s="518">
        <v>0</v>
      </c>
      <c r="E1146" s="518">
        <v>0</v>
      </c>
      <c r="F1146" s="493">
        <f t="shared" si="36"/>
        <v>0</v>
      </c>
      <c r="G1146" s="493">
        <f t="shared" si="37"/>
        <v>0</v>
      </c>
    </row>
    <row r="1147" outlineLevel="2" spans="1:7">
      <c r="A1147" s="516">
        <v>2170303</v>
      </c>
      <c r="B1147" s="517" t="s">
        <v>1017</v>
      </c>
      <c r="C1147" s="518">
        <v>0</v>
      </c>
      <c r="D1147" s="518">
        <v>0</v>
      </c>
      <c r="E1147" s="518">
        <v>0</v>
      </c>
      <c r="F1147" s="493">
        <f t="shared" si="36"/>
        <v>0</v>
      </c>
      <c r="G1147" s="493">
        <f t="shared" si="37"/>
        <v>0</v>
      </c>
    </row>
    <row r="1148" outlineLevel="2" spans="1:7">
      <c r="A1148" s="516">
        <v>2170304</v>
      </c>
      <c r="B1148" s="517" t="s">
        <v>1018</v>
      </c>
      <c r="C1148" s="518">
        <v>0</v>
      </c>
      <c r="D1148" s="518">
        <v>0</v>
      </c>
      <c r="E1148" s="518">
        <v>0</v>
      </c>
      <c r="F1148" s="493">
        <f t="shared" si="36"/>
        <v>0</v>
      </c>
      <c r="G1148" s="493">
        <f t="shared" si="37"/>
        <v>0</v>
      </c>
    </row>
    <row r="1149" outlineLevel="2" spans="1:7">
      <c r="A1149" s="516">
        <v>2170399</v>
      </c>
      <c r="B1149" s="517" t="s">
        <v>1019</v>
      </c>
      <c r="C1149" s="518">
        <v>1994</v>
      </c>
      <c r="D1149" s="518">
        <v>2078</v>
      </c>
      <c r="E1149" s="518">
        <v>265</v>
      </c>
      <c r="F1149" s="493">
        <f t="shared" si="36"/>
        <v>0.132898696088265</v>
      </c>
      <c r="G1149" s="493">
        <f t="shared" si="37"/>
        <v>0.127526467757459</v>
      </c>
    </row>
    <row r="1150" outlineLevel="1" spans="1:7">
      <c r="A1150" s="514">
        <v>21704</v>
      </c>
      <c r="B1150" s="515" t="s">
        <v>1020</v>
      </c>
      <c r="C1150" s="511">
        <f>SUM(C1151:C1152)</f>
        <v>0</v>
      </c>
      <c r="D1150" s="511">
        <f>SUM(D1151:D1152)</f>
        <v>0</v>
      </c>
      <c r="E1150" s="511">
        <f>SUM(E1151:E1152)</f>
        <v>0</v>
      </c>
      <c r="F1150" s="489">
        <f t="shared" si="36"/>
        <v>0</v>
      </c>
      <c r="G1150" s="489">
        <f t="shared" si="37"/>
        <v>0</v>
      </c>
    </row>
    <row r="1151" outlineLevel="2" spans="1:7">
      <c r="A1151" s="516">
        <v>2170401</v>
      </c>
      <c r="B1151" s="517" t="s">
        <v>1021</v>
      </c>
      <c r="C1151" s="518">
        <v>0</v>
      </c>
      <c r="D1151" s="518">
        <v>0</v>
      </c>
      <c r="E1151" s="518">
        <v>0</v>
      </c>
      <c r="F1151" s="493">
        <f t="shared" si="36"/>
        <v>0</v>
      </c>
      <c r="G1151" s="493">
        <f t="shared" si="37"/>
        <v>0</v>
      </c>
    </row>
    <row r="1152" outlineLevel="2" spans="1:7">
      <c r="A1152" s="516">
        <v>2170499</v>
      </c>
      <c r="B1152" s="517" t="s">
        <v>1022</v>
      </c>
      <c r="C1152" s="518">
        <v>0</v>
      </c>
      <c r="D1152" s="518">
        <v>0</v>
      </c>
      <c r="E1152" s="518">
        <v>0</v>
      </c>
      <c r="F1152" s="493">
        <f t="shared" si="36"/>
        <v>0</v>
      </c>
      <c r="G1152" s="493">
        <f t="shared" si="37"/>
        <v>0</v>
      </c>
    </row>
    <row r="1153" outlineLevel="1" spans="1:7">
      <c r="A1153" s="514">
        <v>21799</v>
      </c>
      <c r="B1153" s="515" t="s">
        <v>1023</v>
      </c>
      <c r="C1153" s="511">
        <f>SUM(C1154:C1155)</f>
        <v>0</v>
      </c>
      <c r="D1153" s="511">
        <f>SUM(D1154:D1155)</f>
        <v>0</v>
      </c>
      <c r="E1153" s="511">
        <f>SUM(E1154:E1155)</f>
        <v>595</v>
      </c>
      <c r="F1153" s="489">
        <f t="shared" si="36"/>
        <v>0</v>
      </c>
      <c r="G1153" s="489">
        <f t="shared" si="37"/>
        <v>0</v>
      </c>
    </row>
    <row r="1154" outlineLevel="2" spans="1:7">
      <c r="A1154" s="516">
        <v>2179902</v>
      </c>
      <c r="B1154" s="517" t="s">
        <v>1024</v>
      </c>
      <c r="C1154" s="518">
        <v>0</v>
      </c>
      <c r="D1154" s="518">
        <v>0</v>
      </c>
      <c r="E1154" s="518">
        <v>595</v>
      </c>
      <c r="F1154" s="493">
        <f t="shared" si="36"/>
        <v>0</v>
      </c>
      <c r="G1154" s="493">
        <f t="shared" si="37"/>
        <v>0</v>
      </c>
    </row>
    <row r="1155" outlineLevel="2" spans="1:7">
      <c r="A1155" s="516">
        <v>2179999</v>
      </c>
      <c r="B1155" s="517" t="s">
        <v>1023</v>
      </c>
      <c r="C1155" s="518">
        <v>0</v>
      </c>
      <c r="D1155" s="518">
        <v>0</v>
      </c>
      <c r="E1155" s="518">
        <v>0</v>
      </c>
      <c r="F1155" s="493">
        <f t="shared" si="36"/>
        <v>0</v>
      </c>
      <c r="G1155" s="493">
        <f t="shared" si="37"/>
        <v>0</v>
      </c>
    </row>
    <row r="1156" s="501" customFormat="1" spans="1:7">
      <c r="A1156" s="512">
        <v>219</v>
      </c>
      <c r="B1156" s="513" t="s">
        <v>1195</v>
      </c>
      <c r="C1156" s="511">
        <f>SUM(C1157:C1165)</f>
        <v>0</v>
      </c>
      <c r="D1156" s="511">
        <f>SUM(D1157:D1165)</f>
        <v>0</v>
      </c>
      <c r="E1156" s="511">
        <f>SUM(E1157:E1165)</f>
        <v>0</v>
      </c>
      <c r="F1156" s="489">
        <f t="shared" si="36"/>
        <v>0</v>
      </c>
      <c r="G1156" s="489">
        <f t="shared" si="37"/>
        <v>0</v>
      </c>
    </row>
    <row r="1157" outlineLevel="1" spans="1:7">
      <c r="A1157" s="514">
        <v>21901</v>
      </c>
      <c r="B1157" s="515" t="s">
        <v>151</v>
      </c>
      <c r="C1157" s="511"/>
      <c r="D1157" s="511"/>
      <c r="E1157" s="518">
        <v>0</v>
      </c>
      <c r="F1157" s="489">
        <f t="shared" si="36"/>
        <v>0</v>
      </c>
      <c r="G1157" s="489">
        <f t="shared" si="37"/>
        <v>0</v>
      </c>
    </row>
    <row r="1158" outlineLevel="1" spans="1:7">
      <c r="A1158" s="514">
        <v>21902</v>
      </c>
      <c r="B1158" s="515" t="s">
        <v>155</v>
      </c>
      <c r="C1158" s="511"/>
      <c r="D1158" s="511"/>
      <c r="E1158" s="518">
        <v>0</v>
      </c>
      <c r="F1158" s="489">
        <f t="shared" si="36"/>
        <v>0</v>
      </c>
      <c r="G1158" s="489">
        <f t="shared" si="37"/>
        <v>0</v>
      </c>
    </row>
    <row r="1159" outlineLevel="1" spans="1:7">
      <c r="A1159" s="514">
        <v>21903</v>
      </c>
      <c r="B1159" s="515" t="s">
        <v>157</v>
      </c>
      <c r="C1159" s="511"/>
      <c r="D1159" s="511"/>
      <c r="E1159" s="518">
        <v>0</v>
      </c>
      <c r="F1159" s="489">
        <f t="shared" si="36"/>
        <v>0</v>
      </c>
      <c r="G1159" s="489">
        <f t="shared" si="37"/>
        <v>0</v>
      </c>
    </row>
    <row r="1160" outlineLevel="1" spans="1:7">
      <c r="A1160" s="514">
        <v>21904</v>
      </c>
      <c r="B1160" s="515" t="s">
        <v>159</v>
      </c>
      <c r="C1160" s="511"/>
      <c r="D1160" s="511"/>
      <c r="E1160" s="518">
        <v>0</v>
      </c>
      <c r="F1160" s="489">
        <f t="shared" ref="F1160:F1223" si="38">IF(C1160&gt;0,E1160/C1160,0)</f>
        <v>0</v>
      </c>
      <c r="G1160" s="489">
        <f t="shared" ref="G1160:G1223" si="39">IF(D1160&gt;0,E1160/D1160,0)</f>
        <v>0</v>
      </c>
    </row>
    <row r="1161" outlineLevel="1" spans="1:7">
      <c r="A1161" s="514">
        <v>21905</v>
      </c>
      <c r="B1161" s="515" t="s">
        <v>160</v>
      </c>
      <c r="C1161" s="511"/>
      <c r="D1161" s="511"/>
      <c r="E1161" s="518">
        <v>0</v>
      </c>
      <c r="F1161" s="489">
        <f t="shared" si="38"/>
        <v>0</v>
      </c>
      <c r="G1161" s="489">
        <f t="shared" si="39"/>
        <v>0</v>
      </c>
    </row>
    <row r="1162" outlineLevel="1" spans="1:7">
      <c r="A1162" s="514">
        <v>21906</v>
      </c>
      <c r="B1162" s="515" t="s">
        <v>812</v>
      </c>
      <c r="C1162" s="511"/>
      <c r="D1162" s="511"/>
      <c r="E1162" s="518">
        <v>0</v>
      </c>
      <c r="F1162" s="489">
        <f t="shared" si="38"/>
        <v>0</v>
      </c>
      <c r="G1162" s="489">
        <f t="shared" si="39"/>
        <v>0</v>
      </c>
    </row>
    <row r="1163" outlineLevel="1" spans="1:7">
      <c r="A1163" s="514">
        <v>21907</v>
      </c>
      <c r="B1163" s="515" t="s">
        <v>163</v>
      </c>
      <c r="C1163" s="511"/>
      <c r="D1163" s="511"/>
      <c r="E1163" s="518">
        <v>0</v>
      </c>
      <c r="F1163" s="489">
        <f t="shared" si="38"/>
        <v>0</v>
      </c>
      <c r="G1163" s="489">
        <f t="shared" si="39"/>
        <v>0</v>
      </c>
    </row>
    <row r="1164" outlineLevel="1" spans="1:7">
      <c r="A1164" s="514">
        <v>21908</v>
      </c>
      <c r="B1164" s="515" t="s">
        <v>168</v>
      </c>
      <c r="C1164" s="511"/>
      <c r="D1164" s="511"/>
      <c r="E1164" s="518">
        <v>0</v>
      </c>
      <c r="F1164" s="489">
        <f t="shared" si="38"/>
        <v>0</v>
      </c>
      <c r="G1164" s="489">
        <f t="shared" si="39"/>
        <v>0</v>
      </c>
    </row>
    <row r="1165" outlineLevel="1" spans="1:7">
      <c r="A1165" s="514">
        <v>21999</v>
      </c>
      <c r="B1165" s="515" t="s">
        <v>349</v>
      </c>
      <c r="C1165" s="511"/>
      <c r="D1165" s="511"/>
      <c r="E1165" s="518">
        <v>0</v>
      </c>
      <c r="F1165" s="489">
        <f t="shared" si="38"/>
        <v>0</v>
      </c>
      <c r="G1165" s="489">
        <f t="shared" si="39"/>
        <v>0</v>
      </c>
    </row>
    <row r="1166" s="501" customFormat="1" ht="27" spans="1:7">
      <c r="A1166" s="512">
        <v>220</v>
      </c>
      <c r="B1166" s="513" t="s">
        <v>1196</v>
      </c>
      <c r="C1166" s="511">
        <f>SUM(C1167,C1194,C1209)</f>
        <v>7821.261918</v>
      </c>
      <c r="D1166" s="511">
        <f>SUM(D1167,D1194,D1209)</f>
        <v>7349</v>
      </c>
      <c r="E1166" s="511">
        <f>SUM(E1167,E1194,E1209)</f>
        <v>7671.142649</v>
      </c>
      <c r="F1166" s="489">
        <f t="shared" si="38"/>
        <v>0.98080625983711</v>
      </c>
      <c r="G1166" s="489">
        <f t="shared" si="39"/>
        <v>1.04383489576813</v>
      </c>
    </row>
    <row r="1167" outlineLevel="1" spans="1:7">
      <c r="A1167" s="514">
        <v>22001</v>
      </c>
      <c r="B1167" s="515" t="s">
        <v>1027</v>
      </c>
      <c r="C1167" s="511">
        <f>SUM(C1168:C1193)</f>
        <v>7295.261918</v>
      </c>
      <c r="D1167" s="511">
        <f>SUM(D1168:D1193)</f>
        <v>6823</v>
      </c>
      <c r="E1167" s="511">
        <f>SUM(E1168:E1193)</f>
        <v>7235.142649</v>
      </c>
      <c r="F1167" s="489">
        <f t="shared" si="38"/>
        <v>0.991759134945976</v>
      </c>
      <c r="G1167" s="489">
        <f t="shared" si="39"/>
        <v>1.06040490238898</v>
      </c>
    </row>
    <row r="1168" outlineLevel="2" spans="1:7">
      <c r="A1168" s="516">
        <v>2200101</v>
      </c>
      <c r="B1168" s="517" t="s">
        <v>196</v>
      </c>
      <c r="C1168" s="518">
        <v>905.645349</v>
      </c>
      <c r="D1168" s="518">
        <v>989</v>
      </c>
      <c r="E1168" s="518">
        <v>1114.226479</v>
      </c>
      <c r="F1168" s="493">
        <f t="shared" si="38"/>
        <v>1.23031215279835</v>
      </c>
      <c r="G1168" s="493">
        <f t="shared" si="39"/>
        <v>1.12661929120324</v>
      </c>
    </row>
    <row r="1169" outlineLevel="2" spans="1:7">
      <c r="A1169" s="516">
        <v>2200102</v>
      </c>
      <c r="B1169" s="517" t="s">
        <v>197</v>
      </c>
      <c r="C1169" s="518">
        <v>0</v>
      </c>
      <c r="D1169" s="518">
        <v>0</v>
      </c>
      <c r="E1169" s="518">
        <v>758.16</v>
      </c>
      <c r="F1169" s="493">
        <f t="shared" si="38"/>
        <v>0</v>
      </c>
      <c r="G1169" s="493">
        <f t="shared" si="39"/>
        <v>0</v>
      </c>
    </row>
    <row r="1170" outlineLevel="2" spans="1:7">
      <c r="A1170" s="516">
        <v>2200103</v>
      </c>
      <c r="B1170" s="517" t="s">
        <v>198</v>
      </c>
      <c r="C1170" s="518">
        <v>0</v>
      </c>
      <c r="D1170" s="518">
        <v>0</v>
      </c>
      <c r="E1170" s="518">
        <v>0</v>
      </c>
      <c r="F1170" s="493">
        <f t="shared" si="38"/>
        <v>0</v>
      </c>
      <c r="G1170" s="493">
        <f t="shared" si="39"/>
        <v>0</v>
      </c>
    </row>
    <row r="1171" outlineLevel="2" spans="1:7">
      <c r="A1171" s="516">
        <v>2200104</v>
      </c>
      <c r="B1171" s="517" t="s">
        <v>1028</v>
      </c>
      <c r="C1171" s="518">
        <v>113.5</v>
      </c>
      <c r="D1171" s="518">
        <v>114</v>
      </c>
      <c r="E1171" s="518">
        <v>0</v>
      </c>
      <c r="F1171" s="493">
        <f t="shared" si="38"/>
        <v>0</v>
      </c>
      <c r="G1171" s="493">
        <f t="shared" si="39"/>
        <v>0</v>
      </c>
    </row>
    <row r="1172" outlineLevel="2" spans="1:7">
      <c r="A1172" s="516">
        <v>2200106</v>
      </c>
      <c r="B1172" s="517" t="s">
        <v>1029</v>
      </c>
      <c r="C1172" s="518">
        <v>485.759</v>
      </c>
      <c r="D1172" s="518">
        <v>489</v>
      </c>
      <c r="E1172" s="518">
        <v>835</v>
      </c>
      <c r="F1172" s="493">
        <f t="shared" si="38"/>
        <v>1.71895940167861</v>
      </c>
      <c r="G1172" s="493">
        <f t="shared" si="39"/>
        <v>1.70756646216769</v>
      </c>
    </row>
    <row r="1173" outlineLevel="2" spans="1:7">
      <c r="A1173" s="516">
        <v>2200107</v>
      </c>
      <c r="B1173" s="517" t="s">
        <v>1030</v>
      </c>
      <c r="C1173" s="518">
        <v>387</v>
      </c>
      <c r="D1173" s="518">
        <v>385</v>
      </c>
      <c r="E1173" s="518">
        <v>342.95</v>
      </c>
      <c r="F1173" s="493">
        <f t="shared" si="38"/>
        <v>0.886175710594315</v>
      </c>
      <c r="G1173" s="493">
        <f t="shared" si="39"/>
        <v>0.890779220779221</v>
      </c>
    </row>
    <row r="1174" outlineLevel="2" spans="1:7">
      <c r="A1174" s="516">
        <v>2200108</v>
      </c>
      <c r="B1174" s="517" t="s">
        <v>1031</v>
      </c>
      <c r="C1174" s="518">
        <v>80</v>
      </c>
      <c r="D1174" s="518">
        <v>80</v>
      </c>
      <c r="E1174" s="518">
        <v>129</v>
      </c>
      <c r="F1174" s="493">
        <f t="shared" si="38"/>
        <v>1.6125</v>
      </c>
      <c r="G1174" s="493">
        <f t="shared" si="39"/>
        <v>1.6125</v>
      </c>
    </row>
    <row r="1175" outlineLevel="2" spans="1:7">
      <c r="A1175" s="516">
        <v>2200109</v>
      </c>
      <c r="B1175" s="517" t="s">
        <v>1032</v>
      </c>
      <c r="C1175" s="518">
        <v>270</v>
      </c>
      <c r="D1175" s="518">
        <v>270</v>
      </c>
      <c r="E1175" s="518">
        <v>1021.67</v>
      </c>
      <c r="F1175" s="493">
        <f t="shared" si="38"/>
        <v>3.78396296296296</v>
      </c>
      <c r="G1175" s="493">
        <f t="shared" si="39"/>
        <v>3.78396296296296</v>
      </c>
    </row>
    <row r="1176" outlineLevel="2" spans="1:7">
      <c r="A1176" s="516">
        <v>2200112</v>
      </c>
      <c r="B1176" s="517" t="s">
        <v>1033</v>
      </c>
      <c r="C1176" s="518">
        <v>0</v>
      </c>
      <c r="D1176" s="518">
        <v>0</v>
      </c>
      <c r="E1176" s="518">
        <v>115.332</v>
      </c>
      <c r="F1176" s="493">
        <f t="shared" si="38"/>
        <v>0</v>
      </c>
      <c r="G1176" s="493">
        <f t="shared" si="39"/>
        <v>0</v>
      </c>
    </row>
    <row r="1177" outlineLevel="2" spans="1:7">
      <c r="A1177" s="516">
        <v>2200113</v>
      </c>
      <c r="B1177" s="517" t="s">
        <v>1034</v>
      </c>
      <c r="C1177" s="518">
        <v>0</v>
      </c>
      <c r="D1177" s="518">
        <v>0</v>
      </c>
      <c r="E1177" s="518">
        <v>0</v>
      </c>
      <c r="F1177" s="493">
        <f t="shared" si="38"/>
        <v>0</v>
      </c>
      <c r="G1177" s="493">
        <f t="shared" si="39"/>
        <v>0</v>
      </c>
    </row>
    <row r="1178" outlineLevel="2" spans="1:7">
      <c r="A1178" s="516">
        <v>2200114</v>
      </c>
      <c r="B1178" s="517" t="s">
        <v>1035</v>
      </c>
      <c r="C1178" s="518">
        <v>274.1</v>
      </c>
      <c r="D1178" s="518">
        <v>188</v>
      </c>
      <c r="E1178" s="518">
        <v>180</v>
      </c>
      <c r="F1178" s="493">
        <f t="shared" si="38"/>
        <v>0.656694636993798</v>
      </c>
      <c r="G1178" s="493">
        <f t="shared" si="39"/>
        <v>0.957446808510638</v>
      </c>
    </row>
    <row r="1179" outlineLevel="2" spans="1:7">
      <c r="A1179" s="516">
        <v>2200115</v>
      </c>
      <c r="B1179" s="517" t="s">
        <v>1036</v>
      </c>
      <c r="C1179" s="518">
        <v>0</v>
      </c>
      <c r="D1179" s="518">
        <v>0</v>
      </c>
      <c r="E1179" s="518">
        <v>0</v>
      </c>
      <c r="F1179" s="493">
        <f t="shared" si="38"/>
        <v>0</v>
      </c>
      <c r="G1179" s="493">
        <f t="shared" si="39"/>
        <v>0</v>
      </c>
    </row>
    <row r="1180" outlineLevel="2" spans="1:7">
      <c r="A1180" s="516">
        <v>2200116</v>
      </c>
      <c r="B1180" s="517" t="s">
        <v>1037</v>
      </c>
      <c r="C1180" s="518">
        <v>0</v>
      </c>
      <c r="D1180" s="518">
        <v>0</v>
      </c>
      <c r="E1180" s="518">
        <v>0</v>
      </c>
      <c r="F1180" s="493">
        <f t="shared" si="38"/>
        <v>0</v>
      </c>
      <c r="G1180" s="493">
        <f t="shared" si="39"/>
        <v>0</v>
      </c>
    </row>
    <row r="1181" outlineLevel="2" spans="1:7">
      <c r="A1181" s="516">
        <v>2200119</v>
      </c>
      <c r="B1181" s="517" t="s">
        <v>1038</v>
      </c>
      <c r="C1181" s="518">
        <v>0</v>
      </c>
      <c r="D1181" s="518">
        <v>0</v>
      </c>
      <c r="E1181" s="518">
        <v>0</v>
      </c>
      <c r="F1181" s="493">
        <f t="shared" si="38"/>
        <v>0</v>
      </c>
      <c r="G1181" s="493">
        <f t="shared" si="39"/>
        <v>0</v>
      </c>
    </row>
    <row r="1182" outlineLevel="2" spans="1:7">
      <c r="A1182" s="516">
        <v>2200120</v>
      </c>
      <c r="B1182" s="517" t="s">
        <v>1039</v>
      </c>
      <c r="C1182" s="518">
        <v>0</v>
      </c>
      <c r="D1182" s="518">
        <v>0</v>
      </c>
      <c r="E1182" s="518">
        <v>0</v>
      </c>
      <c r="F1182" s="493">
        <f t="shared" si="38"/>
        <v>0</v>
      </c>
      <c r="G1182" s="493">
        <f t="shared" si="39"/>
        <v>0</v>
      </c>
    </row>
    <row r="1183" ht="27" outlineLevel="2" spans="1:7">
      <c r="A1183" s="516">
        <v>2200121</v>
      </c>
      <c r="B1183" s="517" t="s">
        <v>1040</v>
      </c>
      <c r="C1183" s="518">
        <v>0</v>
      </c>
      <c r="D1183" s="518">
        <v>0</v>
      </c>
      <c r="E1183" s="518">
        <v>0</v>
      </c>
      <c r="F1183" s="493">
        <f t="shared" si="38"/>
        <v>0</v>
      </c>
      <c r="G1183" s="493">
        <f t="shared" si="39"/>
        <v>0</v>
      </c>
    </row>
    <row r="1184" outlineLevel="2" spans="1:7">
      <c r="A1184" s="516">
        <v>2200122</v>
      </c>
      <c r="B1184" s="517" t="s">
        <v>1041</v>
      </c>
      <c r="C1184" s="518">
        <v>0</v>
      </c>
      <c r="D1184" s="518">
        <v>0</v>
      </c>
      <c r="E1184" s="518">
        <v>0</v>
      </c>
      <c r="F1184" s="493">
        <f t="shared" si="38"/>
        <v>0</v>
      </c>
      <c r="G1184" s="493">
        <f t="shared" si="39"/>
        <v>0</v>
      </c>
    </row>
    <row r="1185" outlineLevel="2" spans="1:7">
      <c r="A1185" s="516">
        <v>2200123</v>
      </c>
      <c r="B1185" s="517" t="s">
        <v>1042</v>
      </c>
      <c r="C1185" s="518">
        <v>0</v>
      </c>
      <c r="D1185" s="518">
        <v>0</v>
      </c>
      <c r="E1185" s="518">
        <v>0</v>
      </c>
      <c r="F1185" s="493">
        <f t="shared" si="38"/>
        <v>0</v>
      </c>
      <c r="G1185" s="493">
        <f t="shared" si="39"/>
        <v>0</v>
      </c>
    </row>
    <row r="1186" outlineLevel="2" spans="1:7">
      <c r="A1186" s="516">
        <v>2200124</v>
      </c>
      <c r="B1186" s="517" t="s">
        <v>1043</v>
      </c>
      <c r="C1186" s="518">
        <v>0</v>
      </c>
      <c r="D1186" s="518">
        <v>0</v>
      </c>
      <c r="E1186" s="518">
        <v>0</v>
      </c>
      <c r="F1186" s="493">
        <f t="shared" si="38"/>
        <v>0</v>
      </c>
      <c r="G1186" s="493">
        <f t="shared" si="39"/>
        <v>0</v>
      </c>
    </row>
    <row r="1187" outlineLevel="2" spans="1:7">
      <c r="A1187" s="516">
        <v>2200125</v>
      </c>
      <c r="B1187" s="517" t="s">
        <v>1044</v>
      </c>
      <c r="C1187" s="518">
        <v>0</v>
      </c>
      <c r="D1187" s="518">
        <v>0</v>
      </c>
      <c r="E1187" s="518">
        <v>0</v>
      </c>
      <c r="F1187" s="493">
        <f t="shared" si="38"/>
        <v>0</v>
      </c>
      <c r="G1187" s="493">
        <f t="shared" si="39"/>
        <v>0</v>
      </c>
    </row>
    <row r="1188" outlineLevel="2" spans="1:7">
      <c r="A1188" s="516">
        <v>2200126</v>
      </c>
      <c r="B1188" s="517" t="s">
        <v>1045</v>
      </c>
      <c r="C1188" s="518">
        <v>0</v>
      </c>
      <c r="D1188" s="518">
        <v>0</v>
      </c>
      <c r="E1188" s="518">
        <v>0</v>
      </c>
      <c r="F1188" s="493">
        <f t="shared" si="38"/>
        <v>0</v>
      </c>
      <c r="G1188" s="493">
        <f t="shared" si="39"/>
        <v>0</v>
      </c>
    </row>
    <row r="1189" outlineLevel="2" spans="1:7">
      <c r="A1189" s="516">
        <v>2200127</v>
      </c>
      <c r="B1189" s="517" t="s">
        <v>1046</v>
      </c>
      <c r="C1189" s="518">
        <v>0</v>
      </c>
      <c r="D1189" s="518">
        <v>0</v>
      </c>
      <c r="E1189" s="518">
        <v>0</v>
      </c>
      <c r="F1189" s="493">
        <f t="shared" si="38"/>
        <v>0</v>
      </c>
      <c r="G1189" s="493">
        <f t="shared" si="39"/>
        <v>0</v>
      </c>
    </row>
    <row r="1190" outlineLevel="2" spans="1:7">
      <c r="A1190" s="516">
        <v>2200128</v>
      </c>
      <c r="B1190" s="517" t="s">
        <v>1047</v>
      </c>
      <c r="C1190" s="518">
        <v>0</v>
      </c>
      <c r="D1190" s="518">
        <v>0</v>
      </c>
      <c r="E1190" s="518">
        <v>0</v>
      </c>
      <c r="F1190" s="493">
        <f t="shared" si="38"/>
        <v>0</v>
      </c>
      <c r="G1190" s="493">
        <f t="shared" si="39"/>
        <v>0</v>
      </c>
    </row>
    <row r="1191" outlineLevel="2" spans="1:7">
      <c r="A1191" s="516">
        <v>2200129</v>
      </c>
      <c r="B1191" s="517" t="s">
        <v>1048</v>
      </c>
      <c r="C1191" s="518">
        <v>158</v>
      </c>
      <c r="D1191" s="518">
        <v>158</v>
      </c>
      <c r="E1191" s="518">
        <v>0</v>
      </c>
      <c r="F1191" s="493">
        <f t="shared" si="38"/>
        <v>0</v>
      </c>
      <c r="G1191" s="493">
        <f t="shared" si="39"/>
        <v>0</v>
      </c>
    </row>
    <row r="1192" outlineLevel="2" spans="1:7">
      <c r="A1192" s="516">
        <v>2200150</v>
      </c>
      <c r="B1192" s="517" t="s">
        <v>205</v>
      </c>
      <c r="C1192" s="518">
        <v>2179.752469</v>
      </c>
      <c r="D1192" s="518">
        <v>2171</v>
      </c>
      <c r="E1192" s="518">
        <v>2738.80417</v>
      </c>
      <c r="F1192" s="493">
        <f t="shared" si="38"/>
        <v>1.2564748561824</v>
      </c>
      <c r="G1192" s="493">
        <f t="shared" si="39"/>
        <v>1.2615403823123</v>
      </c>
    </row>
    <row r="1193" outlineLevel="2" spans="1:7">
      <c r="A1193" s="516">
        <v>2200199</v>
      </c>
      <c r="B1193" s="517" t="s">
        <v>1049</v>
      </c>
      <c r="C1193" s="518">
        <v>2441.5051</v>
      </c>
      <c r="D1193" s="518">
        <v>1979</v>
      </c>
      <c r="E1193" s="518">
        <v>0</v>
      </c>
      <c r="F1193" s="493">
        <f t="shared" si="38"/>
        <v>0</v>
      </c>
      <c r="G1193" s="493">
        <f t="shared" si="39"/>
        <v>0</v>
      </c>
    </row>
    <row r="1194" outlineLevel="1" spans="1:7">
      <c r="A1194" s="514">
        <v>22005</v>
      </c>
      <c r="B1194" s="515" t="s">
        <v>1050</v>
      </c>
      <c r="C1194" s="511">
        <f>SUM(C1195:C1208)</f>
        <v>526</v>
      </c>
      <c r="D1194" s="511">
        <f>SUM(D1195:D1208)</f>
        <v>526</v>
      </c>
      <c r="E1194" s="511">
        <f>SUM(E1195:E1208)</f>
        <v>436</v>
      </c>
      <c r="F1194" s="489">
        <f t="shared" si="38"/>
        <v>0.828897338403042</v>
      </c>
      <c r="G1194" s="489">
        <f t="shared" si="39"/>
        <v>0.828897338403042</v>
      </c>
    </row>
    <row r="1195" outlineLevel="2" spans="1:7">
      <c r="A1195" s="516">
        <v>2200501</v>
      </c>
      <c r="B1195" s="517" t="s">
        <v>196</v>
      </c>
      <c r="C1195" s="518">
        <v>0</v>
      </c>
      <c r="D1195" s="518">
        <v>0</v>
      </c>
      <c r="E1195" s="518">
        <v>0</v>
      </c>
      <c r="F1195" s="493">
        <f t="shared" si="38"/>
        <v>0</v>
      </c>
      <c r="G1195" s="493">
        <f t="shared" si="39"/>
        <v>0</v>
      </c>
    </row>
    <row r="1196" outlineLevel="2" spans="1:7">
      <c r="A1196" s="516">
        <v>2200502</v>
      </c>
      <c r="B1196" s="517" t="s">
        <v>197</v>
      </c>
      <c r="C1196" s="518">
        <v>0</v>
      </c>
      <c r="D1196" s="518">
        <v>0</v>
      </c>
      <c r="E1196" s="518">
        <v>0</v>
      </c>
      <c r="F1196" s="493">
        <f t="shared" si="38"/>
        <v>0</v>
      </c>
      <c r="G1196" s="493">
        <f t="shared" si="39"/>
        <v>0</v>
      </c>
    </row>
    <row r="1197" outlineLevel="2" spans="1:7">
      <c r="A1197" s="516">
        <v>2200503</v>
      </c>
      <c r="B1197" s="517" t="s">
        <v>198</v>
      </c>
      <c r="C1197" s="518">
        <v>0</v>
      </c>
      <c r="D1197" s="518">
        <v>0</v>
      </c>
      <c r="E1197" s="518">
        <v>0</v>
      </c>
      <c r="F1197" s="493">
        <f t="shared" si="38"/>
        <v>0</v>
      </c>
      <c r="G1197" s="493">
        <f t="shared" si="39"/>
        <v>0</v>
      </c>
    </row>
    <row r="1198" outlineLevel="2" spans="1:7">
      <c r="A1198" s="516">
        <v>2200504</v>
      </c>
      <c r="B1198" s="517" t="s">
        <v>1051</v>
      </c>
      <c r="C1198" s="518">
        <v>0</v>
      </c>
      <c r="D1198" s="518">
        <v>0</v>
      </c>
      <c r="E1198" s="518">
        <v>0</v>
      </c>
      <c r="F1198" s="493">
        <f t="shared" si="38"/>
        <v>0</v>
      </c>
      <c r="G1198" s="493">
        <f t="shared" si="39"/>
        <v>0</v>
      </c>
    </row>
    <row r="1199" outlineLevel="2" spans="1:7">
      <c r="A1199" s="516">
        <v>2200506</v>
      </c>
      <c r="B1199" s="517" t="s">
        <v>1052</v>
      </c>
      <c r="C1199" s="518">
        <v>0</v>
      </c>
      <c r="D1199" s="518">
        <v>0</v>
      </c>
      <c r="E1199" s="518">
        <v>0</v>
      </c>
      <c r="F1199" s="493">
        <f t="shared" si="38"/>
        <v>0</v>
      </c>
      <c r="G1199" s="493">
        <f t="shared" si="39"/>
        <v>0</v>
      </c>
    </row>
    <row r="1200" outlineLevel="2" spans="1:7">
      <c r="A1200" s="516">
        <v>2200507</v>
      </c>
      <c r="B1200" s="517" t="s">
        <v>1053</v>
      </c>
      <c r="C1200" s="518">
        <v>0</v>
      </c>
      <c r="D1200" s="518">
        <v>0</v>
      </c>
      <c r="E1200" s="518">
        <v>0</v>
      </c>
      <c r="F1200" s="493">
        <f t="shared" si="38"/>
        <v>0</v>
      </c>
      <c r="G1200" s="493">
        <f t="shared" si="39"/>
        <v>0</v>
      </c>
    </row>
    <row r="1201" outlineLevel="2" spans="1:7">
      <c r="A1201" s="516">
        <v>2200508</v>
      </c>
      <c r="B1201" s="517" t="s">
        <v>1054</v>
      </c>
      <c r="C1201" s="518">
        <v>0</v>
      </c>
      <c r="D1201" s="518">
        <v>0</v>
      </c>
      <c r="E1201" s="518">
        <v>12</v>
      </c>
      <c r="F1201" s="493">
        <f t="shared" si="38"/>
        <v>0</v>
      </c>
      <c r="G1201" s="493">
        <f t="shared" si="39"/>
        <v>0</v>
      </c>
    </row>
    <row r="1202" outlineLevel="2" spans="1:7">
      <c r="A1202" s="516">
        <v>2200509</v>
      </c>
      <c r="B1202" s="517" t="s">
        <v>1055</v>
      </c>
      <c r="C1202" s="518">
        <v>526</v>
      </c>
      <c r="D1202" s="518">
        <v>526</v>
      </c>
      <c r="E1202" s="518">
        <v>424</v>
      </c>
      <c r="F1202" s="493">
        <f t="shared" si="38"/>
        <v>0.806083650190114</v>
      </c>
      <c r="G1202" s="493">
        <f t="shared" si="39"/>
        <v>0.806083650190114</v>
      </c>
    </row>
    <row r="1203" outlineLevel="2" spans="1:7">
      <c r="A1203" s="516">
        <v>2200510</v>
      </c>
      <c r="B1203" s="517" t="s">
        <v>1056</v>
      </c>
      <c r="C1203" s="518">
        <v>0</v>
      </c>
      <c r="D1203" s="518">
        <v>0</v>
      </c>
      <c r="E1203" s="518">
        <v>0</v>
      </c>
      <c r="F1203" s="493">
        <f t="shared" si="38"/>
        <v>0</v>
      </c>
      <c r="G1203" s="493">
        <f t="shared" si="39"/>
        <v>0</v>
      </c>
    </row>
    <row r="1204" outlineLevel="2" spans="1:7">
      <c r="A1204" s="516">
        <v>2200511</v>
      </c>
      <c r="B1204" s="517" t="s">
        <v>1057</v>
      </c>
      <c r="C1204" s="518">
        <v>0</v>
      </c>
      <c r="D1204" s="518">
        <v>0</v>
      </c>
      <c r="E1204" s="518">
        <v>0</v>
      </c>
      <c r="F1204" s="493">
        <f t="shared" si="38"/>
        <v>0</v>
      </c>
      <c r="G1204" s="493">
        <f t="shared" si="39"/>
        <v>0</v>
      </c>
    </row>
    <row r="1205" outlineLevel="2" spans="1:7">
      <c r="A1205" s="516">
        <v>2200512</v>
      </c>
      <c r="B1205" s="517" t="s">
        <v>1058</v>
      </c>
      <c r="C1205" s="518">
        <v>0</v>
      </c>
      <c r="D1205" s="518">
        <v>0</v>
      </c>
      <c r="E1205" s="518">
        <v>0</v>
      </c>
      <c r="F1205" s="493">
        <f t="shared" si="38"/>
        <v>0</v>
      </c>
      <c r="G1205" s="493">
        <f t="shared" si="39"/>
        <v>0</v>
      </c>
    </row>
    <row r="1206" outlineLevel="2" spans="1:7">
      <c r="A1206" s="516">
        <v>2200513</v>
      </c>
      <c r="B1206" s="517" t="s">
        <v>1059</v>
      </c>
      <c r="C1206" s="518">
        <v>0</v>
      </c>
      <c r="D1206" s="518">
        <v>0</v>
      </c>
      <c r="E1206" s="518">
        <v>0</v>
      </c>
      <c r="F1206" s="493">
        <f t="shared" si="38"/>
        <v>0</v>
      </c>
      <c r="G1206" s="493">
        <f t="shared" si="39"/>
        <v>0</v>
      </c>
    </row>
    <row r="1207" outlineLevel="2" spans="1:7">
      <c r="A1207" s="516">
        <v>2200514</v>
      </c>
      <c r="B1207" s="517" t="s">
        <v>1060</v>
      </c>
      <c r="C1207" s="518">
        <v>0</v>
      </c>
      <c r="D1207" s="518">
        <v>0</v>
      </c>
      <c r="E1207" s="518">
        <v>0</v>
      </c>
      <c r="F1207" s="493">
        <f t="shared" si="38"/>
        <v>0</v>
      </c>
      <c r="G1207" s="493">
        <f t="shared" si="39"/>
        <v>0</v>
      </c>
    </row>
    <row r="1208" outlineLevel="2" spans="1:7">
      <c r="A1208" s="516">
        <v>2200599</v>
      </c>
      <c r="B1208" s="517" t="s">
        <v>1061</v>
      </c>
      <c r="C1208" s="518">
        <v>0</v>
      </c>
      <c r="D1208" s="518">
        <v>0</v>
      </c>
      <c r="E1208" s="518">
        <v>0</v>
      </c>
      <c r="F1208" s="493">
        <f t="shared" si="38"/>
        <v>0</v>
      </c>
      <c r="G1208" s="493">
        <f t="shared" si="39"/>
        <v>0</v>
      </c>
    </row>
    <row r="1209" outlineLevel="1" spans="1:7">
      <c r="A1209" s="514">
        <v>22099</v>
      </c>
      <c r="B1209" s="515" t="s">
        <v>1062</v>
      </c>
      <c r="C1209" s="511">
        <f>SUM(C1210)</f>
        <v>0</v>
      </c>
      <c r="D1209" s="511">
        <f>SUM(D1210)</f>
        <v>0</v>
      </c>
      <c r="E1209" s="511">
        <f>SUM(E1210)</f>
        <v>0</v>
      </c>
      <c r="F1209" s="489">
        <f t="shared" si="38"/>
        <v>0</v>
      </c>
      <c r="G1209" s="489">
        <f t="shared" si="39"/>
        <v>0</v>
      </c>
    </row>
    <row r="1210" outlineLevel="2" spans="1:7">
      <c r="A1210" s="516">
        <v>2209999</v>
      </c>
      <c r="B1210" s="517" t="s">
        <v>1062</v>
      </c>
      <c r="C1210" s="518">
        <v>0</v>
      </c>
      <c r="D1210" s="518">
        <v>0</v>
      </c>
      <c r="E1210" s="518">
        <v>0</v>
      </c>
      <c r="F1210" s="493">
        <f t="shared" si="38"/>
        <v>0</v>
      </c>
      <c r="G1210" s="493">
        <f t="shared" si="39"/>
        <v>0</v>
      </c>
    </row>
    <row r="1211" s="501" customFormat="1" spans="1:7">
      <c r="A1211" s="512">
        <v>221</v>
      </c>
      <c r="B1211" s="513" t="s">
        <v>1197</v>
      </c>
      <c r="C1211" s="511">
        <f>SUM(C1212,C1224,C1228)</f>
        <v>13017.519953</v>
      </c>
      <c r="D1211" s="511">
        <f>SUM(D1212,D1224,D1228)</f>
        <v>15094</v>
      </c>
      <c r="E1211" s="511">
        <f>SUM(E1212,E1224,E1228)</f>
        <v>11563.798559</v>
      </c>
      <c r="F1211" s="489">
        <f t="shared" si="38"/>
        <v>0.888325779468847</v>
      </c>
      <c r="G1211" s="489">
        <f t="shared" si="39"/>
        <v>0.766118892208825</v>
      </c>
    </row>
    <row r="1212" outlineLevel="1" spans="1:7">
      <c r="A1212" s="514">
        <v>22101</v>
      </c>
      <c r="B1212" s="515" t="s">
        <v>1064</v>
      </c>
      <c r="C1212" s="511">
        <f>SUM(C1213:C1223)</f>
        <v>4182</v>
      </c>
      <c r="D1212" s="511">
        <f>SUM(D1213:D1223)</f>
        <v>6854</v>
      </c>
      <c r="E1212" s="511">
        <f>SUM(E1213:E1223)</f>
        <v>3612</v>
      </c>
      <c r="F1212" s="489">
        <f t="shared" si="38"/>
        <v>0.863701578192252</v>
      </c>
      <c r="G1212" s="489">
        <f t="shared" si="39"/>
        <v>0.526991537788153</v>
      </c>
    </row>
    <row r="1213" outlineLevel="2" spans="1:7">
      <c r="A1213" s="516">
        <v>2210101</v>
      </c>
      <c r="B1213" s="517" t="s">
        <v>1065</v>
      </c>
      <c r="C1213" s="518">
        <v>0</v>
      </c>
      <c r="D1213" s="518">
        <v>0</v>
      </c>
      <c r="E1213" s="518">
        <v>0</v>
      </c>
      <c r="F1213" s="493">
        <f t="shared" si="38"/>
        <v>0</v>
      </c>
      <c r="G1213" s="493">
        <f t="shared" si="39"/>
        <v>0</v>
      </c>
    </row>
    <row r="1214" outlineLevel="2" spans="1:7">
      <c r="A1214" s="516">
        <v>2210102</v>
      </c>
      <c r="B1214" s="517" t="s">
        <v>1066</v>
      </c>
      <c r="C1214" s="518">
        <v>0</v>
      </c>
      <c r="D1214" s="518">
        <v>0</v>
      </c>
      <c r="E1214" s="518">
        <v>0</v>
      </c>
      <c r="F1214" s="493">
        <f t="shared" si="38"/>
        <v>0</v>
      </c>
      <c r="G1214" s="493">
        <f t="shared" si="39"/>
        <v>0</v>
      </c>
    </row>
    <row r="1215" outlineLevel="2" spans="1:7">
      <c r="A1215" s="516">
        <v>2210103</v>
      </c>
      <c r="B1215" s="517" t="s">
        <v>1067</v>
      </c>
      <c r="C1215" s="518">
        <v>0</v>
      </c>
      <c r="D1215" s="518">
        <v>0</v>
      </c>
      <c r="E1215" s="518">
        <v>0</v>
      </c>
      <c r="F1215" s="493">
        <f t="shared" si="38"/>
        <v>0</v>
      </c>
      <c r="G1215" s="493">
        <f t="shared" si="39"/>
        <v>0</v>
      </c>
    </row>
    <row r="1216" outlineLevel="2" spans="1:7">
      <c r="A1216" s="516">
        <v>2210104</v>
      </c>
      <c r="B1216" s="517" t="s">
        <v>1068</v>
      </c>
      <c r="C1216" s="518">
        <v>0</v>
      </c>
      <c r="D1216" s="518">
        <v>0</v>
      </c>
      <c r="E1216" s="518">
        <v>0</v>
      </c>
      <c r="F1216" s="493">
        <f t="shared" si="38"/>
        <v>0</v>
      </c>
      <c r="G1216" s="493">
        <f t="shared" si="39"/>
        <v>0</v>
      </c>
    </row>
    <row r="1217" outlineLevel="2" spans="1:7">
      <c r="A1217" s="516">
        <v>2210105</v>
      </c>
      <c r="B1217" s="517" t="s">
        <v>1069</v>
      </c>
      <c r="C1217" s="518">
        <v>0</v>
      </c>
      <c r="D1217" s="518">
        <v>0</v>
      </c>
      <c r="E1217" s="518">
        <v>0</v>
      </c>
      <c r="F1217" s="493">
        <f t="shared" si="38"/>
        <v>0</v>
      </c>
      <c r="G1217" s="493">
        <f t="shared" si="39"/>
        <v>0</v>
      </c>
    </row>
    <row r="1218" outlineLevel="2" spans="1:7">
      <c r="A1218" s="516">
        <v>2210106</v>
      </c>
      <c r="B1218" s="517" t="s">
        <v>1070</v>
      </c>
      <c r="C1218" s="518">
        <v>0</v>
      </c>
      <c r="D1218" s="518">
        <v>0</v>
      </c>
      <c r="E1218" s="518">
        <v>0</v>
      </c>
      <c r="F1218" s="493">
        <f t="shared" si="38"/>
        <v>0</v>
      </c>
      <c r="G1218" s="493">
        <f t="shared" si="39"/>
        <v>0</v>
      </c>
    </row>
    <row r="1219" outlineLevel="2" spans="1:7">
      <c r="A1219" s="516">
        <v>2210107</v>
      </c>
      <c r="B1219" s="517" t="s">
        <v>1071</v>
      </c>
      <c r="C1219" s="518">
        <v>0</v>
      </c>
      <c r="D1219" s="518">
        <v>0</v>
      </c>
      <c r="E1219" s="518">
        <v>0</v>
      </c>
      <c r="F1219" s="493">
        <f t="shared" si="38"/>
        <v>0</v>
      </c>
      <c r="G1219" s="493">
        <f t="shared" si="39"/>
        <v>0</v>
      </c>
    </row>
    <row r="1220" outlineLevel="2" spans="1:7">
      <c r="A1220" s="516">
        <v>2210108</v>
      </c>
      <c r="B1220" s="517" t="s">
        <v>1072</v>
      </c>
      <c r="C1220" s="518">
        <v>0</v>
      </c>
      <c r="D1220" s="518">
        <v>0</v>
      </c>
      <c r="E1220" s="518">
        <v>0</v>
      </c>
      <c r="F1220" s="493">
        <f t="shared" si="38"/>
        <v>0</v>
      </c>
      <c r="G1220" s="493">
        <f t="shared" si="39"/>
        <v>0</v>
      </c>
    </row>
    <row r="1221" outlineLevel="2" spans="1:7">
      <c r="A1221" s="516">
        <v>2210109</v>
      </c>
      <c r="B1221" s="517" t="s">
        <v>1073</v>
      </c>
      <c r="C1221" s="518">
        <v>0</v>
      </c>
      <c r="D1221" s="518">
        <v>0</v>
      </c>
      <c r="E1221" s="518">
        <v>0</v>
      </c>
      <c r="F1221" s="493">
        <f t="shared" si="38"/>
        <v>0</v>
      </c>
      <c r="G1221" s="493">
        <f t="shared" si="39"/>
        <v>0</v>
      </c>
    </row>
    <row r="1222" outlineLevel="2" spans="1:7">
      <c r="A1222" s="516">
        <v>2210110</v>
      </c>
      <c r="B1222" s="517" t="s">
        <v>1074</v>
      </c>
      <c r="C1222" s="518">
        <v>818</v>
      </c>
      <c r="D1222" s="518">
        <v>818</v>
      </c>
      <c r="E1222" s="518">
        <v>0</v>
      </c>
      <c r="F1222" s="493">
        <f t="shared" si="38"/>
        <v>0</v>
      </c>
      <c r="G1222" s="493">
        <f t="shared" si="39"/>
        <v>0</v>
      </c>
    </row>
    <row r="1223" outlineLevel="2" spans="1:7">
      <c r="A1223" s="516">
        <v>2210199</v>
      </c>
      <c r="B1223" s="517" t="s">
        <v>1075</v>
      </c>
      <c r="C1223" s="518">
        <v>3364</v>
      </c>
      <c r="D1223" s="518">
        <v>6036</v>
      </c>
      <c r="E1223" s="518">
        <v>3612</v>
      </c>
      <c r="F1223" s="493">
        <f t="shared" si="38"/>
        <v>1.07372175980975</v>
      </c>
      <c r="G1223" s="493">
        <f t="shared" si="39"/>
        <v>0.598409542743539</v>
      </c>
    </row>
    <row r="1224" outlineLevel="1" spans="1:7">
      <c r="A1224" s="514">
        <v>22102</v>
      </c>
      <c r="B1224" s="515" t="s">
        <v>1076</v>
      </c>
      <c r="C1224" s="511">
        <f>SUM(C1225:C1227)</f>
        <v>6958.240279</v>
      </c>
      <c r="D1224" s="511">
        <f>SUM(D1225:D1227)</f>
        <v>6893</v>
      </c>
      <c r="E1224" s="511">
        <f>SUM(E1225:E1227)</f>
        <v>7303.256649</v>
      </c>
      <c r="F1224" s="489">
        <f t="shared" ref="F1224:F1287" si="40">IF(C1224&gt;0,E1224/C1224,0)</f>
        <v>1.04958385398694</v>
      </c>
      <c r="G1224" s="489">
        <f t="shared" ref="G1224:G1287" si="41">IF(D1224&gt;0,E1224/D1224,0)</f>
        <v>1.05951786580589</v>
      </c>
    </row>
    <row r="1225" outlineLevel="2" spans="1:7">
      <c r="A1225" s="516">
        <v>2210201</v>
      </c>
      <c r="B1225" s="517" t="s">
        <v>1077</v>
      </c>
      <c r="C1225" s="518">
        <v>6958.240279</v>
      </c>
      <c r="D1225" s="518">
        <v>6893</v>
      </c>
      <c r="E1225" s="518">
        <v>7303.256649</v>
      </c>
      <c r="F1225" s="493">
        <f t="shared" si="40"/>
        <v>1.04958385398694</v>
      </c>
      <c r="G1225" s="493">
        <f t="shared" si="41"/>
        <v>1.05951786580589</v>
      </c>
    </row>
    <row r="1226" outlineLevel="2" spans="1:7">
      <c r="A1226" s="516">
        <v>2210202</v>
      </c>
      <c r="B1226" s="517" t="s">
        <v>1078</v>
      </c>
      <c r="C1226" s="518">
        <v>0</v>
      </c>
      <c r="D1226" s="518">
        <v>0</v>
      </c>
      <c r="E1226" s="518">
        <v>0</v>
      </c>
      <c r="F1226" s="493">
        <f t="shared" si="40"/>
        <v>0</v>
      </c>
      <c r="G1226" s="493">
        <f t="shared" si="41"/>
        <v>0</v>
      </c>
    </row>
    <row r="1227" outlineLevel="2" spans="1:7">
      <c r="A1227" s="516">
        <v>2210203</v>
      </c>
      <c r="B1227" s="517" t="s">
        <v>1079</v>
      </c>
      <c r="C1227" s="518">
        <v>0</v>
      </c>
      <c r="D1227" s="518">
        <v>0</v>
      </c>
      <c r="E1227" s="518">
        <v>0</v>
      </c>
      <c r="F1227" s="493">
        <f t="shared" si="40"/>
        <v>0</v>
      </c>
      <c r="G1227" s="493">
        <f t="shared" si="41"/>
        <v>0</v>
      </c>
    </row>
    <row r="1228" outlineLevel="1" spans="1:7">
      <c r="A1228" s="514">
        <v>22103</v>
      </c>
      <c r="B1228" s="515" t="s">
        <v>1080</v>
      </c>
      <c r="C1228" s="511">
        <f>SUM(C1229:C1231)</f>
        <v>1877.279674</v>
      </c>
      <c r="D1228" s="511">
        <f>SUM(D1229:D1231)</f>
        <v>1347</v>
      </c>
      <c r="E1228" s="511">
        <f>SUM(E1229:E1231)</f>
        <v>648.54191</v>
      </c>
      <c r="F1228" s="489">
        <f t="shared" si="40"/>
        <v>0.345468988442262</v>
      </c>
      <c r="G1228" s="489">
        <f t="shared" si="41"/>
        <v>0.481471351150705</v>
      </c>
    </row>
    <row r="1229" outlineLevel="2" spans="1:7">
      <c r="A1229" s="516">
        <v>2210301</v>
      </c>
      <c r="B1229" s="517" t="s">
        <v>1081</v>
      </c>
      <c r="C1229" s="518">
        <v>0</v>
      </c>
      <c r="D1229" s="518">
        <v>0</v>
      </c>
      <c r="E1229" s="518">
        <v>0</v>
      </c>
      <c r="F1229" s="493">
        <f t="shared" si="40"/>
        <v>0</v>
      </c>
      <c r="G1229" s="493">
        <f t="shared" si="41"/>
        <v>0</v>
      </c>
    </row>
    <row r="1230" outlineLevel="2" spans="1:7">
      <c r="A1230" s="516">
        <v>2210302</v>
      </c>
      <c r="B1230" s="517" t="s">
        <v>1082</v>
      </c>
      <c r="C1230" s="518">
        <v>1877.279674</v>
      </c>
      <c r="D1230" s="518">
        <v>1347</v>
      </c>
      <c r="E1230" s="518">
        <v>643.54191</v>
      </c>
      <c r="F1230" s="493">
        <f t="shared" si="40"/>
        <v>0.34280556004145</v>
      </c>
      <c r="G1230" s="493">
        <f t="shared" si="41"/>
        <v>0.477759398663697</v>
      </c>
    </row>
    <row r="1231" outlineLevel="2" spans="1:7">
      <c r="A1231" s="516">
        <v>2210399</v>
      </c>
      <c r="B1231" s="517" t="s">
        <v>1083</v>
      </c>
      <c r="C1231" s="518">
        <v>0</v>
      </c>
      <c r="D1231" s="518">
        <v>0</v>
      </c>
      <c r="E1231" s="518">
        <v>5</v>
      </c>
      <c r="F1231" s="493">
        <f t="shared" si="40"/>
        <v>0</v>
      </c>
      <c r="G1231" s="493">
        <f t="shared" si="41"/>
        <v>0</v>
      </c>
    </row>
    <row r="1232" s="501" customFormat="1" spans="1:7">
      <c r="A1232" s="512">
        <v>222</v>
      </c>
      <c r="B1232" s="513" t="s">
        <v>1198</v>
      </c>
      <c r="C1232" s="511">
        <f>SUM(C1233,C1251,C1258,C1264)</f>
        <v>1799.9</v>
      </c>
      <c r="D1232" s="511">
        <f>SUM(D1233,D1251,D1258,D1264)</f>
        <v>1169</v>
      </c>
      <c r="E1232" s="511">
        <f>SUM(E1233,E1251,E1258,E1264)</f>
        <v>2298.386645</v>
      </c>
      <c r="F1232" s="489">
        <f t="shared" si="40"/>
        <v>1.27695241124507</v>
      </c>
      <c r="G1232" s="489">
        <f t="shared" si="41"/>
        <v>1.96611346877673</v>
      </c>
    </row>
    <row r="1233" outlineLevel="1" spans="1:7">
      <c r="A1233" s="514">
        <v>22201</v>
      </c>
      <c r="B1233" s="515" t="s">
        <v>1085</v>
      </c>
      <c r="C1233" s="511">
        <f>SUM(C1234:C1250)</f>
        <v>1799.9</v>
      </c>
      <c r="D1233" s="511">
        <f>SUM(D1234:D1250)</f>
        <v>1169</v>
      </c>
      <c r="E1233" s="511">
        <f>SUM(E1234:E1250)</f>
        <v>2298.386645</v>
      </c>
      <c r="F1233" s="489">
        <f t="shared" si="40"/>
        <v>1.27695241124507</v>
      </c>
      <c r="G1233" s="489">
        <f t="shared" si="41"/>
        <v>1.96611346877673</v>
      </c>
    </row>
    <row r="1234" outlineLevel="2" spans="1:7">
      <c r="A1234" s="516">
        <v>2220101</v>
      </c>
      <c r="B1234" s="517" t="s">
        <v>196</v>
      </c>
      <c r="C1234" s="518">
        <v>0</v>
      </c>
      <c r="D1234" s="518">
        <v>0</v>
      </c>
      <c r="E1234" s="518">
        <v>0</v>
      </c>
      <c r="F1234" s="493">
        <f t="shared" si="40"/>
        <v>0</v>
      </c>
      <c r="G1234" s="493">
        <f t="shared" si="41"/>
        <v>0</v>
      </c>
    </row>
    <row r="1235" outlineLevel="2" spans="1:7">
      <c r="A1235" s="516">
        <v>2220102</v>
      </c>
      <c r="B1235" s="517" t="s">
        <v>197</v>
      </c>
      <c r="C1235" s="518">
        <v>0</v>
      </c>
      <c r="D1235" s="518">
        <v>0</v>
      </c>
      <c r="E1235" s="518">
        <v>0</v>
      </c>
      <c r="F1235" s="493">
        <f t="shared" si="40"/>
        <v>0</v>
      </c>
      <c r="G1235" s="493">
        <f t="shared" si="41"/>
        <v>0</v>
      </c>
    </row>
    <row r="1236" outlineLevel="2" spans="1:7">
      <c r="A1236" s="516">
        <v>2220103</v>
      </c>
      <c r="B1236" s="517" t="s">
        <v>198</v>
      </c>
      <c r="C1236" s="518">
        <v>0</v>
      </c>
      <c r="D1236" s="518">
        <v>0</v>
      </c>
      <c r="E1236" s="518">
        <v>0</v>
      </c>
      <c r="F1236" s="493">
        <f t="shared" si="40"/>
        <v>0</v>
      </c>
      <c r="G1236" s="493">
        <f t="shared" si="41"/>
        <v>0</v>
      </c>
    </row>
    <row r="1237" outlineLevel="2" spans="1:7">
      <c r="A1237" s="516">
        <v>2220104</v>
      </c>
      <c r="B1237" s="517" t="s">
        <v>1086</v>
      </c>
      <c r="C1237" s="518">
        <v>0</v>
      </c>
      <c r="D1237" s="518">
        <v>0</v>
      </c>
      <c r="E1237" s="518">
        <v>0</v>
      </c>
      <c r="F1237" s="493">
        <f t="shared" si="40"/>
        <v>0</v>
      </c>
      <c r="G1237" s="493">
        <f t="shared" si="41"/>
        <v>0</v>
      </c>
    </row>
    <row r="1238" outlineLevel="2" spans="1:7">
      <c r="A1238" s="516">
        <v>2220105</v>
      </c>
      <c r="B1238" s="517" t="s">
        <v>1087</v>
      </c>
      <c r="C1238" s="518">
        <v>4.16</v>
      </c>
      <c r="D1238" s="518">
        <v>5</v>
      </c>
      <c r="E1238" s="518">
        <v>0</v>
      </c>
      <c r="F1238" s="493">
        <f t="shared" si="40"/>
        <v>0</v>
      </c>
      <c r="G1238" s="493">
        <f t="shared" si="41"/>
        <v>0</v>
      </c>
    </row>
    <row r="1239" outlineLevel="2" spans="1:7">
      <c r="A1239" s="516">
        <v>2220106</v>
      </c>
      <c r="B1239" s="517" t="s">
        <v>1088</v>
      </c>
      <c r="C1239" s="518">
        <v>0</v>
      </c>
      <c r="D1239" s="518">
        <v>0</v>
      </c>
      <c r="E1239" s="518">
        <v>0</v>
      </c>
      <c r="F1239" s="493">
        <f t="shared" si="40"/>
        <v>0</v>
      </c>
      <c r="G1239" s="493">
        <f t="shared" si="41"/>
        <v>0</v>
      </c>
    </row>
    <row r="1240" outlineLevel="2" spans="1:7">
      <c r="A1240" s="516">
        <v>2220107</v>
      </c>
      <c r="B1240" s="517" t="s">
        <v>1089</v>
      </c>
      <c r="C1240" s="518">
        <v>0</v>
      </c>
      <c r="D1240" s="518">
        <v>0</v>
      </c>
      <c r="E1240" s="518">
        <v>10</v>
      </c>
      <c r="F1240" s="493">
        <f t="shared" si="40"/>
        <v>0</v>
      </c>
      <c r="G1240" s="493">
        <f t="shared" si="41"/>
        <v>0</v>
      </c>
    </row>
    <row r="1241" outlineLevel="2" spans="1:7">
      <c r="A1241" s="516">
        <v>2220112</v>
      </c>
      <c r="B1241" s="517" t="s">
        <v>1090</v>
      </c>
      <c r="C1241" s="518">
        <v>202.06</v>
      </c>
      <c r="D1241" s="518">
        <v>80</v>
      </c>
      <c r="E1241" s="518">
        <v>650</v>
      </c>
      <c r="F1241" s="493">
        <f t="shared" si="40"/>
        <v>3.21686627734336</v>
      </c>
      <c r="G1241" s="493">
        <f t="shared" si="41"/>
        <v>8.125</v>
      </c>
    </row>
    <row r="1242" outlineLevel="2" spans="1:7">
      <c r="A1242" s="516">
        <v>2220113</v>
      </c>
      <c r="B1242" s="517" t="s">
        <v>1091</v>
      </c>
      <c r="C1242" s="518">
        <v>0</v>
      </c>
      <c r="D1242" s="518">
        <v>0</v>
      </c>
      <c r="E1242" s="518">
        <v>0</v>
      </c>
      <c r="F1242" s="493">
        <f t="shared" si="40"/>
        <v>0</v>
      </c>
      <c r="G1242" s="493">
        <f t="shared" si="41"/>
        <v>0</v>
      </c>
    </row>
    <row r="1243" outlineLevel="2" spans="1:7">
      <c r="A1243" s="516">
        <v>2220114</v>
      </c>
      <c r="B1243" s="517" t="s">
        <v>1092</v>
      </c>
      <c r="C1243" s="518">
        <v>0</v>
      </c>
      <c r="D1243" s="518">
        <v>0</v>
      </c>
      <c r="E1243" s="518">
        <v>0</v>
      </c>
      <c r="F1243" s="493">
        <f t="shared" si="40"/>
        <v>0</v>
      </c>
      <c r="G1243" s="493">
        <f t="shared" si="41"/>
        <v>0</v>
      </c>
    </row>
    <row r="1244" outlineLevel="2" spans="1:7">
      <c r="A1244" s="516">
        <v>2220115</v>
      </c>
      <c r="B1244" s="517" t="s">
        <v>1093</v>
      </c>
      <c r="C1244" s="518">
        <v>1348</v>
      </c>
      <c r="D1244" s="518">
        <v>0</v>
      </c>
      <c r="E1244" s="518">
        <v>1408</v>
      </c>
      <c r="F1244" s="493">
        <f t="shared" si="40"/>
        <v>1.04451038575668</v>
      </c>
      <c r="G1244" s="493">
        <f t="shared" si="41"/>
        <v>0</v>
      </c>
    </row>
    <row r="1245" outlineLevel="2" spans="1:7">
      <c r="A1245" s="516">
        <v>2220118</v>
      </c>
      <c r="B1245" s="517" t="s">
        <v>1094</v>
      </c>
      <c r="C1245" s="518">
        <v>0</v>
      </c>
      <c r="D1245" s="518">
        <v>0</v>
      </c>
      <c r="E1245" s="518">
        <v>0</v>
      </c>
      <c r="F1245" s="493">
        <f t="shared" si="40"/>
        <v>0</v>
      </c>
      <c r="G1245" s="493">
        <f t="shared" si="41"/>
        <v>0</v>
      </c>
    </row>
    <row r="1246" outlineLevel="2" spans="1:7">
      <c r="A1246" s="516">
        <v>2220119</v>
      </c>
      <c r="B1246" s="517" t="s">
        <v>1095</v>
      </c>
      <c r="C1246" s="518">
        <v>0</v>
      </c>
      <c r="D1246" s="518">
        <v>0</v>
      </c>
      <c r="E1246" s="518">
        <v>0</v>
      </c>
      <c r="F1246" s="493">
        <f t="shared" si="40"/>
        <v>0</v>
      </c>
      <c r="G1246" s="493">
        <f t="shared" si="41"/>
        <v>0</v>
      </c>
    </row>
    <row r="1247" outlineLevel="2" spans="1:7">
      <c r="A1247" s="516">
        <v>2220120</v>
      </c>
      <c r="B1247" s="517" t="s">
        <v>1096</v>
      </c>
      <c r="C1247" s="518">
        <v>0</v>
      </c>
      <c r="D1247" s="518">
        <v>0</v>
      </c>
      <c r="E1247" s="518">
        <v>0</v>
      </c>
      <c r="F1247" s="493">
        <f t="shared" si="40"/>
        <v>0</v>
      </c>
      <c r="G1247" s="493">
        <f t="shared" si="41"/>
        <v>0</v>
      </c>
    </row>
    <row r="1248" outlineLevel="2" spans="1:7">
      <c r="A1248" s="516">
        <v>2220121</v>
      </c>
      <c r="B1248" s="517" t="s">
        <v>1097</v>
      </c>
      <c r="C1248" s="518">
        <v>0</v>
      </c>
      <c r="D1248" s="518">
        <v>0</v>
      </c>
      <c r="E1248" s="518">
        <v>0</v>
      </c>
      <c r="F1248" s="493">
        <f t="shared" si="40"/>
        <v>0</v>
      </c>
      <c r="G1248" s="493">
        <f t="shared" si="41"/>
        <v>0</v>
      </c>
    </row>
    <row r="1249" outlineLevel="2" spans="1:7">
      <c r="A1249" s="516">
        <v>2220150</v>
      </c>
      <c r="B1249" s="517" t="s">
        <v>205</v>
      </c>
      <c r="C1249" s="518">
        <v>7.68</v>
      </c>
      <c r="D1249" s="518">
        <v>8</v>
      </c>
      <c r="E1249" s="518">
        <v>22.386645</v>
      </c>
      <c r="F1249" s="493">
        <f t="shared" si="40"/>
        <v>2.914927734375</v>
      </c>
      <c r="G1249" s="493">
        <f t="shared" si="41"/>
        <v>2.798330625</v>
      </c>
    </row>
    <row r="1250" outlineLevel="2" spans="1:7">
      <c r="A1250" s="516">
        <v>2220199</v>
      </c>
      <c r="B1250" s="517" t="s">
        <v>1098</v>
      </c>
      <c r="C1250" s="518">
        <v>238</v>
      </c>
      <c r="D1250" s="518">
        <v>1076</v>
      </c>
      <c r="E1250" s="518">
        <v>208</v>
      </c>
      <c r="F1250" s="493">
        <f t="shared" si="40"/>
        <v>0.873949579831933</v>
      </c>
      <c r="G1250" s="493">
        <f t="shared" si="41"/>
        <v>0.193308550185874</v>
      </c>
    </row>
    <row r="1251" outlineLevel="1" spans="1:7">
      <c r="A1251" s="514">
        <v>22203</v>
      </c>
      <c r="B1251" s="515" t="s">
        <v>1099</v>
      </c>
      <c r="C1251" s="511">
        <f>SUM(C1252:C1257)</f>
        <v>0</v>
      </c>
      <c r="D1251" s="511">
        <f>SUM(D1252:D1257)</f>
        <v>0</v>
      </c>
      <c r="E1251" s="511">
        <f>SUM(E1252:E1257)</f>
        <v>0</v>
      </c>
      <c r="F1251" s="489">
        <f t="shared" si="40"/>
        <v>0</v>
      </c>
      <c r="G1251" s="489">
        <f t="shared" si="41"/>
        <v>0</v>
      </c>
    </row>
    <row r="1252" outlineLevel="2" spans="1:7">
      <c r="A1252" s="516">
        <v>2220301</v>
      </c>
      <c r="B1252" s="517" t="s">
        <v>1100</v>
      </c>
      <c r="C1252" s="518">
        <v>0</v>
      </c>
      <c r="D1252" s="518">
        <v>0</v>
      </c>
      <c r="E1252" s="518">
        <v>0</v>
      </c>
      <c r="F1252" s="493">
        <f t="shared" si="40"/>
        <v>0</v>
      </c>
      <c r="G1252" s="493">
        <f t="shared" si="41"/>
        <v>0</v>
      </c>
    </row>
    <row r="1253" outlineLevel="2" spans="1:7">
      <c r="A1253" s="516">
        <v>2220303</v>
      </c>
      <c r="B1253" s="517" t="s">
        <v>1101</v>
      </c>
      <c r="C1253" s="518">
        <v>0</v>
      </c>
      <c r="D1253" s="518">
        <v>0</v>
      </c>
      <c r="E1253" s="518">
        <v>0</v>
      </c>
      <c r="F1253" s="493">
        <f t="shared" si="40"/>
        <v>0</v>
      </c>
      <c r="G1253" s="493">
        <f t="shared" si="41"/>
        <v>0</v>
      </c>
    </row>
    <row r="1254" outlineLevel="2" spans="1:7">
      <c r="A1254" s="516">
        <v>2220304</v>
      </c>
      <c r="B1254" s="517" t="s">
        <v>1102</v>
      </c>
      <c r="C1254" s="518">
        <v>0</v>
      </c>
      <c r="D1254" s="518">
        <v>0</v>
      </c>
      <c r="E1254" s="518">
        <v>0</v>
      </c>
      <c r="F1254" s="493">
        <f t="shared" si="40"/>
        <v>0</v>
      </c>
      <c r="G1254" s="493">
        <f t="shared" si="41"/>
        <v>0</v>
      </c>
    </row>
    <row r="1255" outlineLevel="2" spans="1:7">
      <c r="A1255" s="516">
        <v>2220305</v>
      </c>
      <c r="B1255" s="517" t="s">
        <v>1103</v>
      </c>
      <c r="C1255" s="518">
        <v>0</v>
      </c>
      <c r="D1255" s="518">
        <v>0</v>
      </c>
      <c r="E1255" s="518">
        <v>0</v>
      </c>
      <c r="F1255" s="493">
        <f t="shared" si="40"/>
        <v>0</v>
      </c>
      <c r="G1255" s="493">
        <f t="shared" si="41"/>
        <v>0</v>
      </c>
    </row>
    <row r="1256" outlineLevel="2" spans="1:7">
      <c r="A1256" s="516">
        <v>2220306</v>
      </c>
      <c r="B1256" s="517" t="s">
        <v>1104</v>
      </c>
      <c r="C1256" s="518"/>
      <c r="D1256" s="518">
        <v>0</v>
      </c>
      <c r="E1256" s="518">
        <v>0</v>
      </c>
      <c r="F1256" s="493">
        <f t="shared" si="40"/>
        <v>0</v>
      </c>
      <c r="G1256" s="493">
        <f t="shared" si="41"/>
        <v>0</v>
      </c>
    </row>
    <row r="1257" outlineLevel="2" spans="1:7">
      <c r="A1257" s="516">
        <v>2220399</v>
      </c>
      <c r="B1257" s="517" t="s">
        <v>1105</v>
      </c>
      <c r="C1257" s="518">
        <v>0</v>
      </c>
      <c r="D1257" s="518">
        <v>0</v>
      </c>
      <c r="E1257" s="518">
        <v>0</v>
      </c>
      <c r="F1257" s="493">
        <f t="shared" si="40"/>
        <v>0</v>
      </c>
      <c r="G1257" s="493">
        <f t="shared" si="41"/>
        <v>0</v>
      </c>
    </row>
    <row r="1258" outlineLevel="1" spans="1:7">
      <c r="A1258" s="514">
        <v>22204</v>
      </c>
      <c r="B1258" s="515" t="s">
        <v>1106</v>
      </c>
      <c r="C1258" s="511">
        <f>SUM(C1259:C1263)</f>
        <v>0</v>
      </c>
      <c r="D1258" s="511">
        <f>SUM(D1259:D1263)</f>
        <v>0</v>
      </c>
      <c r="E1258" s="511">
        <f>SUM(E1259:E1263)</f>
        <v>0</v>
      </c>
      <c r="F1258" s="489">
        <f t="shared" si="40"/>
        <v>0</v>
      </c>
      <c r="G1258" s="489">
        <f t="shared" si="41"/>
        <v>0</v>
      </c>
    </row>
    <row r="1259" outlineLevel="2" spans="1:7">
      <c r="A1259" s="516">
        <v>2220401</v>
      </c>
      <c r="B1259" s="517" t="s">
        <v>1107</v>
      </c>
      <c r="C1259" s="518">
        <v>0</v>
      </c>
      <c r="D1259" s="518">
        <v>0</v>
      </c>
      <c r="E1259" s="518">
        <v>0</v>
      </c>
      <c r="F1259" s="493">
        <f t="shared" si="40"/>
        <v>0</v>
      </c>
      <c r="G1259" s="493">
        <f t="shared" si="41"/>
        <v>0</v>
      </c>
    </row>
    <row r="1260" outlineLevel="2" spans="1:7">
      <c r="A1260" s="516">
        <v>2220402</v>
      </c>
      <c r="B1260" s="517" t="s">
        <v>1108</v>
      </c>
      <c r="C1260" s="518">
        <v>0</v>
      </c>
      <c r="D1260" s="518">
        <v>0</v>
      </c>
      <c r="E1260" s="518">
        <v>0</v>
      </c>
      <c r="F1260" s="493">
        <f t="shared" si="40"/>
        <v>0</v>
      </c>
      <c r="G1260" s="493">
        <f t="shared" si="41"/>
        <v>0</v>
      </c>
    </row>
    <row r="1261" outlineLevel="2" spans="1:7">
      <c r="A1261" s="516">
        <v>2220403</v>
      </c>
      <c r="B1261" s="517" t="s">
        <v>1109</v>
      </c>
      <c r="C1261" s="518">
        <v>0</v>
      </c>
      <c r="D1261" s="518">
        <v>0</v>
      </c>
      <c r="E1261" s="518">
        <v>0</v>
      </c>
      <c r="F1261" s="493">
        <f t="shared" si="40"/>
        <v>0</v>
      </c>
      <c r="G1261" s="493">
        <f t="shared" si="41"/>
        <v>0</v>
      </c>
    </row>
    <row r="1262" outlineLevel="2" spans="1:7">
      <c r="A1262" s="516">
        <v>2220404</v>
      </c>
      <c r="B1262" s="517" t="s">
        <v>1110</v>
      </c>
      <c r="C1262" s="518">
        <v>0</v>
      </c>
      <c r="D1262" s="518">
        <v>0</v>
      </c>
      <c r="E1262" s="518">
        <v>0</v>
      </c>
      <c r="F1262" s="493">
        <f t="shared" si="40"/>
        <v>0</v>
      </c>
      <c r="G1262" s="493">
        <f t="shared" si="41"/>
        <v>0</v>
      </c>
    </row>
    <row r="1263" outlineLevel="2" spans="1:7">
      <c r="A1263" s="516">
        <v>2220499</v>
      </c>
      <c r="B1263" s="517" t="s">
        <v>1111</v>
      </c>
      <c r="C1263" s="518">
        <v>0</v>
      </c>
      <c r="D1263" s="518">
        <v>0</v>
      </c>
      <c r="E1263" s="518">
        <v>0</v>
      </c>
      <c r="F1263" s="493">
        <f t="shared" si="40"/>
        <v>0</v>
      </c>
      <c r="G1263" s="493">
        <f t="shared" si="41"/>
        <v>0</v>
      </c>
    </row>
    <row r="1264" outlineLevel="1" spans="1:7">
      <c r="A1264" s="514">
        <v>22205</v>
      </c>
      <c r="B1264" s="515" t="s">
        <v>1112</v>
      </c>
      <c r="C1264" s="511">
        <f>SUM(C1265:C1276)</f>
        <v>0</v>
      </c>
      <c r="D1264" s="511">
        <f>SUM(D1265:D1276)</f>
        <v>0</v>
      </c>
      <c r="E1264" s="511">
        <f>SUM(E1265:E1276)</f>
        <v>0</v>
      </c>
      <c r="F1264" s="489">
        <f t="shared" si="40"/>
        <v>0</v>
      </c>
      <c r="G1264" s="489">
        <f t="shared" si="41"/>
        <v>0</v>
      </c>
    </row>
    <row r="1265" outlineLevel="2" spans="1:7">
      <c r="A1265" s="516">
        <v>2220501</v>
      </c>
      <c r="B1265" s="517" t="s">
        <v>1113</v>
      </c>
      <c r="C1265" s="518">
        <v>0</v>
      </c>
      <c r="D1265" s="518">
        <v>0</v>
      </c>
      <c r="E1265" s="518">
        <v>0</v>
      </c>
      <c r="F1265" s="493">
        <f t="shared" si="40"/>
        <v>0</v>
      </c>
      <c r="G1265" s="493">
        <f t="shared" si="41"/>
        <v>0</v>
      </c>
    </row>
    <row r="1266" outlineLevel="2" spans="1:7">
      <c r="A1266" s="516">
        <v>2220502</v>
      </c>
      <c r="B1266" s="517" t="s">
        <v>1114</v>
      </c>
      <c r="C1266" s="518">
        <v>0</v>
      </c>
      <c r="D1266" s="518">
        <v>0</v>
      </c>
      <c r="E1266" s="518">
        <v>0</v>
      </c>
      <c r="F1266" s="493">
        <f t="shared" si="40"/>
        <v>0</v>
      </c>
      <c r="G1266" s="493">
        <f t="shared" si="41"/>
        <v>0</v>
      </c>
    </row>
    <row r="1267" outlineLevel="2" spans="1:7">
      <c r="A1267" s="516">
        <v>2220503</v>
      </c>
      <c r="B1267" s="517" t="s">
        <v>1115</v>
      </c>
      <c r="C1267" s="518">
        <v>0</v>
      </c>
      <c r="D1267" s="518">
        <v>0</v>
      </c>
      <c r="E1267" s="518">
        <v>0</v>
      </c>
      <c r="F1267" s="493">
        <f t="shared" si="40"/>
        <v>0</v>
      </c>
      <c r="G1267" s="493">
        <f t="shared" si="41"/>
        <v>0</v>
      </c>
    </row>
    <row r="1268" outlineLevel="2" spans="1:7">
      <c r="A1268" s="516">
        <v>2220504</v>
      </c>
      <c r="B1268" s="517" t="s">
        <v>1116</v>
      </c>
      <c r="C1268" s="518">
        <v>0</v>
      </c>
      <c r="D1268" s="518">
        <v>0</v>
      </c>
      <c r="E1268" s="518">
        <v>0</v>
      </c>
      <c r="F1268" s="493">
        <f t="shared" si="40"/>
        <v>0</v>
      </c>
      <c r="G1268" s="493">
        <f t="shared" si="41"/>
        <v>0</v>
      </c>
    </row>
    <row r="1269" outlineLevel="2" spans="1:7">
      <c r="A1269" s="516">
        <v>2220505</v>
      </c>
      <c r="B1269" s="517" t="s">
        <v>1117</v>
      </c>
      <c r="C1269" s="518">
        <v>0</v>
      </c>
      <c r="D1269" s="518">
        <v>0</v>
      </c>
      <c r="E1269" s="518">
        <v>0</v>
      </c>
      <c r="F1269" s="493">
        <f t="shared" si="40"/>
        <v>0</v>
      </c>
      <c r="G1269" s="493">
        <f t="shared" si="41"/>
        <v>0</v>
      </c>
    </row>
    <row r="1270" outlineLevel="2" spans="1:7">
      <c r="A1270" s="516">
        <v>2220506</v>
      </c>
      <c r="B1270" s="517" t="s">
        <v>1118</v>
      </c>
      <c r="C1270" s="518">
        <v>0</v>
      </c>
      <c r="D1270" s="518">
        <v>0</v>
      </c>
      <c r="E1270" s="518">
        <v>0</v>
      </c>
      <c r="F1270" s="493">
        <f t="shared" si="40"/>
        <v>0</v>
      </c>
      <c r="G1270" s="493">
        <f t="shared" si="41"/>
        <v>0</v>
      </c>
    </row>
    <row r="1271" outlineLevel="2" spans="1:7">
      <c r="A1271" s="516">
        <v>2220507</v>
      </c>
      <c r="B1271" s="517" t="s">
        <v>1119</v>
      </c>
      <c r="C1271" s="518">
        <v>0</v>
      </c>
      <c r="D1271" s="518">
        <v>0</v>
      </c>
      <c r="E1271" s="518">
        <v>0</v>
      </c>
      <c r="F1271" s="493">
        <f t="shared" si="40"/>
        <v>0</v>
      </c>
      <c r="G1271" s="493">
        <f t="shared" si="41"/>
        <v>0</v>
      </c>
    </row>
    <row r="1272" outlineLevel="2" spans="1:7">
      <c r="A1272" s="516">
        <v>2220508</v>
      </c>
      <c r="B1272" s="517" t="s">
        <v>1120</v>
      </c>
      <c r="C1272" s="518">
        <v>0</v>
      </c>
      <c r="D1272" s="518">
        <v>0</v>
      </c>
      <c r="E1272" s="518">
        <v>0</v>
      </c>
      <c r="F1272" s="493">
        <f t="shared" si="40"/>
        <v>0</v>
      </c>
      <c r="G1272" s="493">
        <f t="shared" si="41"/>
        <v>0</v>
      </c>
    </row>
    <row r="1273" outlineLevel="2" spans="1:7">
      <c r="A1273" s="516">
        <v>2220509</v>
      </c>
      <c r="B1273" s="517" t="s">
        <v>1121</v>
      </c>
      <c r="C1273" s="518">
        <v>0</v>
      </c>
      <c r="D1273" s="518">
        <v>0</v>
      </c>
      <c r="E1273" s="518">
        <v>0</v>
      </c>
      <c r="F1273" s="493">
        <f t="shared" si="40"/>
        <v>0</v>
      </c>
      <c r="G1273" s="493">
        <f t="shared" si="41"/>
        <v>0</v>
      </c>
    </row>
    <row r="1274" outlineLevel="2" spans="1:7">
      <c r="A1274" s="516">
        <v>2220510</v>
      </c>
      <c r="B1274" s="517" t="s">
        <v>1122</v>
      </c>
      <c r="C1274" s="518">
        <v>0</v>
      </c>
      <c r="D1274" s="518">
        <v>0</v>
      </c>
      <c r="E1274" s="518">
        <v>0</v>
      </c>
      <c r="F1274" s="493">
        <f t="shared" si="40"/>
        <v>0</v>
      </c>
      <c r="G1274" s="493">
        <f t="shared" si="41"/>
        <v>0</v>
      </c>
    </row>
    <row r="1275" outlineLevel="2" spans="1:7">
      <c r="A1275" s="516">
        <v>2220511</v>
      </c>
      <c r="B1275" s="517" t="s">
        <v>1123</v>
      </c>
      <c r="C1275" s="518">
        <v>0</v>
      </c>
      <c r="D1275" s="518">
        <v>0</v>
      </c>
      <c r="E1275" s="518">
        <v>0</v>
      </c>
      <c r="F1275" s="493">
        <f t="shared" si="40"/>
        <v>0</v>
      </c>
      <c r="G1275" s="493">
        <f t="shared" si="41"/>
        <v>0</v>
      </c>
    </row>
    <row r="1276" outlineLevel="2" spans="1:7">
      <c r="A1276" s="516">
        <v>2220599</v>
      </c>
      <c r="B1276" s="517" t="s">
        <v>1124</v>
      </c>
      <c r="C1276" s="518">
        <v>0</v>
      </c>
      <c r="D1276" s="518">
        <v>0</v>
      </c>
      <c r="E1276" s="518">
        <v>0</v>
      </c>
      <c r="F1276" s="493">
        <f t="shared" si="40"/>
        <v>0</v>
      </c>
      <c r="G1276" s="493">
        <f t="shared" si="41"/>
        <v>0</v>
      </c>
    </row>
    <row r="1277" s="501" customFormat="1" ht="27" spans="1:7">
      <c r="A1277" s="512">
        <v>224</v>
      </c>
      <c r="B1277" s="513" t="s">
        <v>1199</v>
      </c>
      <c r="C1277" s="511">
        <f>SUM(C1278,C1289,C1296,C1304,C1317,C1321,C1325)</f>
        <v>8046.452498</v>
      </c>
      <c r="D1277" s="511">
        <f>SUM(D1278,D1289,D1296,D1304,D1317,D1321,D1325)</f>
        <v>6178</v>
      </c>
      <c r="E1277" s="511">
        <f>SUM(E1278,E1289,E1296,E1304,E1317,E1321,E1325)</f>
        <v>10770.656932</v>
      </c>
      <c r="F1277" s="489">
        <f t="shared" si="40"/>
        <v>1.33855968635583</v>
      </c>
      <c r="G1277" s="489">
        <f t="shared" si="41"/>
        <v>1.74338894982195</v>
      </c>
    </row>
    <row r="1278" outlineLevel="1" spans="1:7">
      <c r="A1278" s="514">
        <v>22401</v>
      </c>
      <c r="B1278" s="515" t="s">
        <v>1126</v>
      </c>
      <c r="C1278" s="511">
        <f>SUM(C1279:C1288)</f>
        <v>3326.022664</v>
      </c>
      <c r="D1278" s="511">
        <f>SUM(D1279:D1288)</f>
        <v>1923</v>
      </c>
      <c r="E1278" s="511">
        <f>SUM(E1279:E1288)</f>
        <v>3587.236738</v>
      </c>
      <c r="F1278" s="489">
        <f t="shared" si="40"/>
        <v>1.07853646844542</v>
      </c>
      <c r="G1278" s="489">
        <f t="shared" si="41"/>
        <v>1.86543772126885</v>
      </c>
    </row>
    <row r="1279" outlineLevel="2" spans="1:7">
      <c r="A1279" s="516">
        <v>2240101</v>
      </c>
      <c r="B1279" s="517" t="s">
        <v>196</v>
      </c>
      <c r="C1279" s="518">
        <v>783.388628</v>
      </c>
      <c r="D1279" s="518">
        <v>791</v>
      </c>
      <c r="E1279" s="518">
        <v>808.206738</v>
      </c>
      <c r="F1279" s="493">
        <f t="shared" si="40"/>
        <v>1.03168045732724</v>
      </c>
      <c r="G1279" s="493">
        <f t="shared" si="41"/>
        <v>1.02175314538559</v>
      </c>
    </row>
    <row r="1280" outlineLevel="2" spans="1:7">
      <c r="A1280" s="516">
        <v>2240102</v>
      </c>
      <c r="B1280" s="517" t="s">
        <v>197</v>
      </c>
      <c r="C1280" s="518">
        <v>0</v>
      </c>
      <c r="D1280" s="518">
        <v>0</v>
      </c>
      <c r="E1280" s="518">
        <v>13</v>
      </c>
      <c r="F1280" s="493">
        <f t="shared" si="40"/>
        <v>0</v>
      </c>
      <c r="G1280" s="493">
        <f t="shared" si="41"/>
        <v>0</v>
      </c>
    </row>
    <row r="1281" outlineLevel="2" spans="1:7">
      <c r="A1281" s="516">
        <v>2240103</v>
      </c>
      <c r="B1281" s="517" t="s">
        <v>198</v>
      </c>
      <c r="C1281" s="518">
        <v>0</v>
      </c>
      <c r="D1281" s="518">
        <v>0</v>
      </c>
      <c r="E1281" s="518">
        <v>0</v>
      </c>
      <c r="F1281" s="493">
        <f t="shared" si="40"/>
        <v>0</v>
      </c>
      <c r="G1281" s="493">
        <f t="shared" si="41"/>
        <v>0</v>
      </c>
    </row>
    <row r="1282" outlineLevel="2" spans="1:7">
      <c r="A1282" s="516">
        <v>2240104</v>
      </c>
      <c r="B1282" s="517" t="s">
        <v>1127</v>
      </c>
      <c r="C1282" s="518">
        <v>115</v>
      </c>
      <c r="D1282" s="518">
        <v>98</v>
      </c>
      <c r="E1282" s="518">
        <v>83</v>
      </c>
      <c r="F1282" s="493">
        <f t="shared" si="40"/>
        <v>0.721739130434783</v>
      </c>
      <c r="G1282" s="493">
        <f t="shared" si="41"/>
        <v>0.846938775510204</v>
      </c>
    </row>
    <row r="1283" outlineLevel="2" spans="1:7">
      <c r="A1283" s="516">
        <v>2240105</v>
      </c>
      <c r="B1283" s="517" t="s">
        <v>1128</v>
      </c>
      <c r="C1283" s="518">
        <v>0</v>
      </c>
      <c r="D1283" s="518">
        <v>0</v>
      </c>
      <c r="E1283" s="518">
        <v>0</v>
      </c>
      <c r="F1283" s="493">
        <f t="shared" si="40"/>
        <v>0</v>
      </c>
      <c r="G1283" s="493">
        <f t="shared" si="41"/>
        <v>0</v>
      </c>
    </row>
    <row r="1284" outlineLevel="2" spans="1:7">
      <c r="A1284" s="516">
        <v>2240106</v>
      </c>
      <c r="B1284" s="517" t="s">
        <v>1129</v>
      </c>
      <c r="C1284" s="518">
        <v>231.762404</v>
      </c>
      <c r="D1284" s="518">
        <v>191</v>
      </c>
      <c r="E1284" s="518">
        <v>202.1</v>
      </c>
      <c r="F1284" s="493">
        <f t="shared" si="40"/>
        <v>0.872013736964862</v>
      </c>
      <c r="G1284" s="493">
        <f t="shared" si="41"/>
        <v>1.05811518324607</v>
      </c>
    </row>
    <row r="1285" outlineLevel="2" spans="1:7">
      <c r="A1285" s="516">
        <v>2240108</v>
      </c>
      <c r="B1285" s="517" t="s">
        <v>1130</v>
      </c>
      <c r="C1285" s="518">
        <v>0</v>
      </c>
      <c r="D1285" s="518">
        <v>0</v>
      </c>
      <c r="E1285" s="518">
        <v>0</v>
      </c>
      <c r="F1285" s="493">
        <f t="shared" si="40"/>
        <v>0</v>
      </c>
      <c r="G1285" s="493">
        <f t="shared" si="41"/>
        <v>0</v>
      </c>
    </row>
    <row r="1286" outlineLevel="2" spans="1:7">
      <c r="A1286" s="516">
        <v>2240109</v>
      </c>
      <c r="B1286" s="517" t="s">
        <v>1131</v>
      </c>
      <c r="C1286" s="518">
        <v>193</v>
      </c>
      <c r="D1286" s="518">
        <v>190</v>
      </c>
      <c r="E1286" s="518">
        <v>900.93</v>
      </c>
      <c r="F1286" s="493">
        <f t="shared" si="40"/>
        <v>4.6680310880829</v>
      </c>
      <c r="G1286" s="493">
        <f t="shared" si="41"/>
        <v>4.74173684210526</v>
      </c>
    </row>
    <row r="1287" outlineLevel="2" spans="1:7">
      <c r="A1287" s="516">
        <v>2240150</v>
      </c>
      <c r="B1287" s="517" t="s">
        <v>205</v>
      </c>
      <c r="C1287" s="518">
        <v>0</v>
      </c>
      <c r="D1287" s="518">
        <v>0</v>
      </c>
      <c r="E1287" s="518">
        <v>0</v>
      </c>
      <c r="F1287" s="493">
        <f t="shared" si="40"/>
        <v>0</v>
      </c>
      <c r="G1287" s="493">
        <f t="shared" si="41"/>
        <v>0</v>
      </c>
    </row>
    <row r="1288" outlineLevel="2" spans="1:7">
      <c r="A1288" s="516">
        <v>2240199</v>
      </c>
      <c r="B1288" s="517" t="s">
        <v>1132</v>
      </c>
      <c r="C1288" s="518">
        <v>2002.871632</v>
      </c>
      <c r="D1288" s="518">
        <v>653</v>
      </c>
      <c r="E1288" s="518">
        <v>1580</v>
      </c>
      <c r="F1288" s="493">
        <f t="shared" ref="F1288:F1351" si="42">IF(C1288&gt;0,E1288/C1288,0)</f>
        <v>0.78886733166332</v>
      </c>
      <c r="G1288" s="493">
        <f t="shared" ref="G1288:G1351" si="43">IF(D1288&gt;0,E1288/D1288,0)</f>
        <v>2.41960183767228</v>
      </c>
    </row>
    <row r="1289" outlineLevel="1" spans="1:7">
      <c r="A1289" s="514">
        <v>22402</v>
      </c>
      <c r="B1289" s="515" t="s">
        <v>1133</v>
      </c>
      <c r="C1289" s="511">
        <f>SUM(C1290:C1295)</f>
        <v>3246.640484</v>
      </c>
      <c r="D1289" s="511">
        <f>SUM(D1290:D1295)</f>
        <v>3269</v>
      </c>
      <c r="E1289" s="511">
        <f>SUM(E1290:E1295)</f>
        <v>4132.425394</v>
      </c>
      <c r="F1289" s="489">
        <f t="shared" si="42"/>
        <v>1.27283122796173</v>
      </c>
      <c r="G1289" s="489">
        <f t="shared" si="43"/>
        <v>1.26412523524013</v>
      </c>
    </row>
    <row r="1290" outlineLevel="2" spans="1:7">
      <c r="A1290" s="516">
        <v>2240201</v>
      </c>
      <c r="B1290" s="517" t="s">
        <v>196</v>
      </c>
      <c r="C1290" s="518">
        <v>601.640484</v>
      </c>
      <c r="D1290" s="518">
        <v>624</v>
      </c>
      <c r="E1290" s="518">
        <v>729.660422</v>
      </c>
      <c r="F1290" s="493">
        <f t="shared" si="42"/>
        <v>1.21278477995507</v>
      </c>
      <c r="G1290" s="493">
        <f t="shared" si="43"/>
        <v>1.16932759935897</v>
      </c>
    </row>
    <row r="1291" outlineLevel="2" spans="1:7">
      <c r="A1291" s="516">
        <v>2240202</v>
      </c>
      <c r="B1291" s="517" t="s">
        <v>197</v>
      </c>
      <c r="C1291" s="518">
        <v>0</v>
      </c>
      <c r="D1291" s="518">
        <v>0</v>
      </c>
      <c r="E1291" s="518">
        <v>0</v>
      </c>
      <c r="F1291" s="493">
        <f t="shared" si="42"/>
        <v>0</v>
      </c>
      <c r="G1291" s="493">
        <f t="shared" si="43"/>
        <v>0</v>
      </c>
    </row>
    <row r="1292" outlineLevel="2" spans="1:7">
      <c r="A1292" s="516">
        <v>2240203</v>
      </c>
      <c r="B1292" s="517" t="s">
        <v>198</v>
      </c>
      <c r="C1292" s="518">
        <v>0</v>
      </c>
      <c r="D1292" s="518">
        <v>0</v>
      </c>
      <c r="E1292" s="518">
        <v>0</v>
      </c>
      <c r="F1292" s="493">
        <f t="shared" si="42"/>
        <v>0</v>
      </c>
      <c r="G1292" s="493">
        <f t="shared" si="43"/>
        <v>0</v>
      </c>
    </row>
    <row r="1293" outlineLevel="2" spans="1:7">
      <c r="A1293" s="516">
        <v>2240204</v>
      </c>
      <c r="B1293" s="517" t="s">
        <v>1134</v>
      </c>
      <c r="C1293" s="518">
        <v>2645</v>
      </c>
      <c r="D1293" s="518">
        <v>2645</v>
      </c>
      <c r="E1293" s="518">
        <v>3340</v>
      </c>
      <c r="F1293" s="493">
        <f t="shared" si="42"/>
        <v>1.26275992438563</v>
      </c>
      <c r="G1293" s="493">
        <f t="shared" si="43"/>
        <v>1.26275992438563</v>
      </c>
    </row>
    <row r="1294" outlineLevel="2" spans="1:7">
      <c r="A1294" s="516">
        <v>2240250</v>
      </c>
      <c r="B1294" s="517" t="s">
        <v>205</v>
      </c>
      <c r="C1294" s="518">
        <v>0</v>
      </c>
      <c r="D1294" s="518">
        <v>0</v>
      </c>
      <c r="E1294" s="518">
        <v>62.764972</v>
      </c>
      <c r="F1294" s="493">
        <f t="shared" si="42"/>
        <v>0</v>
      </c>
      <c r="G1294" s="493">
        <f t="shared" si="43"/>
        <v>0</v>
      </c>
    </row>
    <row r="1295" outlineLevel="2" spans="1:7">
      <c r="A1295" s="516">
        <v>2240299</v>
      </c>
      <c r="B1295" s="517" t="s">
        <v>1135</v>
      </c>
      <c r="C1295" s="518">
        <v>0</v>
      </c>
      <c r="D1295" s="518">
        <v>0</v>
      </c>
      <c r="E1295" s="518">
        <v>0</v>
      </c>
      <c r="F1295" s="493">
        <f t="shared" si="42"/>
        <v>0</v>
      </c>
      <c r="G1295" s="493">
        <f t="shared" si="43"/>
        <v>0</v>
      </c>
    </row>
    <row r="1296" outlineLevel="1" spans="1:7">
      <c r="A1296" s="514">
        <v>22404</v>
      </c>
      <c r="B1296" s="515" t="s">
        <v>1136</v>
      </c>
      <c r="C1296" s="511">
        <f>SUM(C1297:C1303)</f>
        <v>0</v>
      </c>
      <c r="D1296" s="511">
        <f>SUM(D1297:D1303)</f>
        <v>0</v>
      </c>
      <c r="E1296" s="511">
        <f>SUM(E1297:E1303)</f>
        <v>0</v>
      </c>
      <c r="F1296" s="489">
        <f t="shared" si="42"/>
        <v>0</v>
      </c>
      <c r="G1296" s="489">
        <f t="shared" si="43"/>
        <v>0</v>
      </c>
    </row>
    <row r="1297" outlineLevel="2" spans="1:7">
      <c r="A1297" s="516">
        <v>2240401</v>
      </c>
      <c r="B1297" s="517" t="s">
        <v>196</v>
      </c>
      <c r="C1297" s="518">
        <v>0</v>
      </c>
      <c r="D1297" s="518">
        <v>0</v>
      </c>
      <c r="E1297" s="518">
        <v>0</v>
      </c>
      <c r="F1297" s="493">
        <f t="shared" si="42"/>
        <v>0</v>
      </c>
      <c r="G1297" s="493">
        <f t="shared" si="43"/>
        <v>0</v>
      </c>
    </row>
    <row r="1298" outlineLevel="2" spans="1:7">
      <c r="A1298" s="516">
        <v>2240402</v>
      </c>
      <c r="B1298" s="517" t="s">
        <v>197</v>
      </c>
      <c r="C1298" s="518">
        <v>0</v>
      </c>
      <c r="D1298" s="518">
        <v>0</v>
      </c>
      <c r="E1298" s="518">
        <v>0</v>
      </c>
      <c r="F1298" s="493">
        <f t="shared" si="42"/>
        <v>0</v>
      </c>
      <c r="G1298" s="493">
        <f t="shared" si="43"/>
        <v>0</v>
      </c>
    </row>
    <row r="1299" outlineLevel="2" spans="1:7">
      <c r="A1299" s="516">
        <v>2240403</v>
      </c>
      <c r="B1299" s="517" t="s">
        <v>198</v>
      </c>
      <c r="C1299" s="518">
        <v>0</v>
      </c>
      <c r="D1299" s="518">
        <v>0</v>
      </c>
      <c r="E1299" s="518">
        <v>0</v>
      </c>
      <c r="F1299" s="493">
        <f t="shared" si="42"/>
        <v>0</v>
      </c>
      <c r="G1299" s="493">
        <f t="shared" si="43"/>
        <v>0</v>
      </c>
    </row>
    <row r="1300" outlineLevel="2" spans="1:7">
      <c r="A1300" s="516">
        <v>2240404</v>
      </c>
      <c r="B1300" s="517" t="s">
        <v>1137</v>
      </c>
      <c r="C1300" s="518">
        <v>0</v>
      </c>
      <c r="D1300" s="518">
        <v>0</v>
      </c>
      <c r="E1300" s="518">
        <v>0</v>
      </c>
      <c r="F1300" s="493">
        <f t="shared" si="42"/>
        <v>0</v>
      </c>
      <c r="G1300" s="493">
        <f t="shared" si="43"/>
        <v>0</v>
      </c>
    </row>
    <row r="1301" outlineLevel="2" spans="1:7">
      <c r="A1301" s="516">
        <v>2240405</v>
      </c>
      <c r="B1301" s="517" t="s">
        <v>1138</v>
      </c>
      <c r="C1301" s="518">
        <v>0</v>
      </c>
      <c r="D1301" s="518">
        <v>0</v>
      </c>
      <c r="E1301" s="518">
        <v>0</v>
      </c>
      <c r="F1301" s="493">
        <f t="shared" si="42"/>
        <v>0</v>
      </c>
      <c r="G1301" s="493">
        <f t="shared" si="43"/>
        <v>0</v>
      </c>
    </row>
    <row r="1302" outlineLevel="2" spans="1:7">
      <c r="A1302" s="516">
        <v>2240450</v>
      </c>
      <c r="B1302" s="517" t="s">
        <v>205</v>
      </c>
      <c r="C1302" s="518">
        <v>0</v>
      </c>
      <c r="D1302" s="518">
        <v>0</v>
      </c>
      <c r="E1302" s="518">
        <v>0</v>
      </c>
      <c r="F1302" s="493">
        <f t="shared" si="42"/>
        <v>0</v>
      </c>
      <c r="G1302" s="493">
        <f t="shared" si="43"/>
        <v>0</v>
      </c>
    </row>
    <row r="1303" outlineLevel="2" spans="1:7">
      <c r="A1303" s="516">
        <v>2240499</v>
      </c>
      <c r="B1303" s="517" t="s">
        <v>1139</v>
      </c>
      <c r="C1303" s="518">
        <v>0</v>
      </c>
      <c r="D1303" s="518">
        <v>0</v>
      </c>
      <c r="E1303" s="518">
        <v>0</v>
      </c>
      <c r="F1303" s="493">
        <f t="shared" si="42"/>
        <v>0</v>
      </c>
      <c r="G1303" s="493">
        <f t="shared" si="43"/>
        <v>0</v>
      </c>
    </row>
    <row r="1304" outlineLevel="1" spans="1:7">
      <c r="A1304" s="514">
        <v>22405</v>
      </c>
      <c r="B1304" s="515" t="s">
        <v>1140</v>
      </c>
      <c r="C1304" s="511">
        <f>SUM(C1305:C1316)</f>
        <v>208.394858</v>
      </c>
      <c r="D1304" s="511">
        <f>SUM(D1305:D1316)</f>
        <v>201</v>
      </c>
      <c r="E1304" s="511">
        <f>SUM(E1305:E1316)</f>
        <v>180.2648</v>
      </c>
      <c r="F1304" s="489">
        <f t="shared" si="42"/>
        <v>0.865015584981468</v>
      </c>
      <c r="G1304" s="489">
        <f t="shared" si="43"/>
        <v>0.896839800995025</v>
      </c>
    </row>
    <row r="1305" outlineLevel="2" spans="1:7">
      <c r="A1305" s="516">
        <v>2240501</v>
      </c>
      <c r="B1305" s="517" t="s">
        <v>196</v>
      </c>
      <c r="C1305" s="518">
        <v>0</v>
      </c>
      <c r="D1305" s="518">
        <v>0</v>
      </c>
      <c r="E1305" s="518">
        <v>0</v>
      </c>
      <c r="F1305" s="493">
        <f t="shared" si="42"/>
        <v>0</v>
      </c>
      <c r="G1305" s="493">
        <f t="shared" si="43"/>
        <v>0</v>
      </c>
    </row>
    <row r="1306" outlineLevel="2" spans="1:7">
      <c r="A1306" s="516">
        <v>2240502</v>
      </c>
      <c r="B1306" s="517" t="s">
        <v>197</v>
      </c>
      <c r="C1306" s="518">
        <v>0</v>
      </c>
      <c r="D1306" s="518">
        <v>0</v>
      </c>
      <c r="E1306" s="518">
        <v>0</v>
      </c>
      <c r="F1306" s="493">
        <f t="shared" si="42"/>
        <v>0</v>
      </c>
      <c r="G1306" s="493">
        <f t="shared" si="43"/>
        <v>0</v>
      </c>
    </row>
    <row r="1307" outlineLevel="2" spans="1:7">
      <c r="A1307" s="516">
        <v>2240503</v>
      </c>
      <c r="B1307" s="517" t="s">
        <v>198</v>
      </c>
      <c r="C1307" s="518">
        <v>0</v>
      </c>
      <c r="D1307" s="518">
        <v>0</v>
      </c>
      <c r="E1307" s="518">
        <v>0</v>
      </c>
      <c r="F1307" s="493">
        <f t="shared" si="42"/>
        <v>0</v>
      </c>
      <c r="G1307" s="493">
        <f t="shared" si="43"/>
        <v>0</v>
      </c>
    </row>
    <row r="1308" outlineLevel="2" spans="1:7">
      <c r="A1308" s="516">
        <v>2240504</v>
      </c>
      <c r="B1308" s="517" t="s">
        <v>1141</v>
      </c>
      <c r="C1308" s="518">
        <v>0</v>
      </c>
      <c r="D1308" s="518">
        <v>0</v>
      </c>
      <c r="E1308" s="518">
        <v>0</v>
      </c>
      <c r="F1308" s="493">
        <f t="shared" si="42"/>
        <v>0</v>
      </c>
      <c r="G1308" s="493">
        <f t="shared" si="43"/>
        <v>0</v>
      </c>
    </row>
    <row r="1309" outlineLevel="2" spans="1:7">
      <c r="A1309" s="516">
        <v>2240505</v>
      </c>
      <c r="B1309" s="517" t="s">
        <v>1142</v>
      </c>
      <c r="C1309" s="518">
        <v>0</v>
      </c>
      <c r="D1309" s="518">
        <v>0</v>
      </c>
      <c r="E1309" s="518">
        <v>0</v>
      </c>
      <c r="F1309" s="493">
        <f t="shared" si="42"/>
        <v>0</v>
      </c>
      <c r="G1309" s="493">
        <f t="shared" si="43"/>
        <v>0</v>
      </c>
    </row>
    <row r="1310" outlineLevel="2" spans="1:7">
      <c r="A1310" s="516">
        <v>2240506</v>
      </c>
      <c r="B1310" s="517" t="s">
        <v>1143</v>
      </c>
      <c r="C1310" s="518">
        <v>0</v>
      </c>
      <c r="D1310" s="518">
        <v>0</v>
      </c>
      <c r="E1310" s="518">
        <v>0</v>
      </c>
      <c r="F1310" s="493">
        <f t="shared" si="42"/>
        <v>0</v>
      </c>
      <c r="G1310" s="493">
        <f t="shared" si="43"/>
        <v>0</v>
      </c>
    </row>
    <row r="1311" outlineLevel="2" spans="1:7">
      <c r="A1311" s="516">
        <v>2240507</v>
      </c>
      <c r="B1311" s="517" t="s">
        <v>1144</v>
      </c>
      <c r="C1311" s="518">
        <v>0</v>
      </c>
      <c r="D1311" s="518">
        <v>0</v>
      </c>
      <c r="E1311" s="518">
        <v>0</v>
      </c>
      <c r="F1311" s="493">
        <f t="shared" si="42"/>
        <v>0</v>
      </c>
      <c r="G1311" s="493">
        <f t="shared" si="43"/>
        <v>0</v>
      </c>
    </row>
    <row r="1312" outlineLevel="2" spans="1:7">
      <c r="A1312" s="516">
        <v>2240508</v>
      </c>
      <c r="B1312" s="517" t="s">
        <v>1145</v>
      </c>
      <c r="C1312" s="518">
        <v>0</v>
      </c>
      <c r="D1312" s="518">
        <v>0</v>
      </c>
      <c r="E1312" s="518">
        <v>0</v>
      </c>
      <c r="F1312" s="493">
        <f t="shared" si="42"/>
        <v>0</v>
      </c>
      <c r="G1312" s="493">
        <f t="shared" si="43"/>
        <v>0</v>
      </c>
    </row>
    <row r="1313" outlineLevel="2" spans="1:7">
      <c r="A1313" s="516">
        <v>2240509</v>
      </c>
      <c r="B1313" s="517" t="s">
        <v>1146</v>
      </c>
      <c r="C1313" s="518">
        <v>0</v>
      </c>
      <c r="D1313" s="518">
        <v>0</v>
      </c>
      <c r="E1313" s="518">
        <v>0</v>
      </c>
      <c r="F1313" s="493">
        <f t="shared" si="42"/>
        <v>0</v>
      </c>
      <c r="G1313" s="493">
        <f t="shared" si="43"/>
        <v>0</v>
      </c>
    </row>
    <row r="1314" outlineLevel="2" spans="1:7">
      <c r="A1314" s="516">
        <v>2240510</v>
      </c>
      <c r="B1314" s="517" t="s">
        <v>1147</v>
      </c>
      <c r="C1314" s="518">
        <v>0</v>
      </c>
      <c r="D1314" s="518">
        <v>0</v>
      </c>
      <c r="E1314" s="518">
        <v>0</v>
      </c>
      <c r="F1314" s="493">
        <f t="shared" si="42"/>
        <v>0</v>
      </c>
      <c r="G1314" s="493">
        <f t="shared" si="43"/>
        <v>0</v>
      </c>
    </row>
    <row r="1315" outlineLevel="2" spans="1:7">
      <c r="A1315" s="516">
        <v>2240550</v>
      </c>
      <c r="B1315" s="517" t="s">
        <v>1148</v>
      </c>
      <c r="C1315" s="518">
        <v>10.929872</v>
      </c>
      <c r="D1315" s="518">
        <v>14</v>
      </c>
      <c r="E1315" s="518">
        <v>0</v>
      </c>
      <c r="F1315" s="493">
        <f t="shared" si="42"/>
        <v>0</v>
      </c>
      <c r="G1315" s="493">
        <f t="shared" si="43"/>
        <v>0</v>
      </c>
    </row>
    <row r="1316" outlineLevel="2" spans="1:7">
      <c r="A1316" s="516">
        <v>2240599</v>
      </c>
      <c r="B1316" s="517" t="s">
        <v>1149</v>
      </c>
      <c r="C1316" s="518">
        <v>197.464986</v>
      </c>
      <c r="D1316" s="518">
        <v>187</v>
      </c>
      <c r="E1316" s="518">
        <v>180.2648</v>
      </c>
      <c r="F1316" s="493">
        <f t="shared" si="42"/>
        <v>0.912895008130707</v>
      </c>
      <c r="G1316" s="493">
        <f t="shared" si="43"/>
        <v>0.963982887700535</v>
      </c>
    </row>
    <row r="1317" outlineLevel="1" spans="1:7">
      <c r="A1317" s="514">
        <v>22406</v>
      </c>
      <c r="B1317" s="515" t="s">
        <v>1150</v>
      </c>
      <c r="C1317" s="511">
        <f>SUM(C1318:C1320)</f>
        <v>1265.394492</v>
      </c>
      <c r="D1317" s="511">
        <f>SUM(D1318:D1320)</f>
        <v>765</v>
      </c>
      <c r="E1317" s="511">
        <f>SUM(E1318:E1320)</f>
        <v>2870.73</v>
      </c>
      <c r="F1317" s="489">
        <f t="shared" si="42"/>
        <v>2.26864429879311</v>
      </c>
      <c r="G1317" s="489">
        <f t="shared" si="43"/>
        <v>3.75258823529412</v>
      </c>
    </row>
    <row r="1318" outlineLevel="2" spans="1:7">
      <c r="A1318" s="516">
        <v>2240601</v>
      </c>
      <c r="B1318" s="517" t="s">
        <v>1151</v>
      </c>
      <c r="C1318" s="518">
        <v>1265.394492</v>
      </c>
      <c r="D1318" s="518">
        <v>765</v>
      </c>
      <c r="E1318" s="518">
        <v>2870.73</v>
      </c>
      <c r="F1318" s="493">
        <f t="shared" si="42"/>
        <v>2.26864429879311</v>
      </c>
      <c r="G1318" s="493">
        <f t="shared" si="43"/>
        <v>3.75258823529412</v>
      </c>
    </row>
    <row r="1319" outlineLevel="2" spans="1:7">
      <c r="A1319" s="516">
        <v>2240602</v>
      </c>
      <c r="B1319" s="517" t="s">
        <v>1152</v>
      </c>
      <c r="C1319" s="518">
        <v>0</v>
      </c>
      <c r="D1319" s="518">
        <v>0</v>
      </c>
      <c r="E1319" s="518">
        <v>0</v>
      </c>
      <c r="F1319" s="493">
        <f t="shared" si="42"/>
        <v>0</v>
      </c>
      <c r="G1319" s="493">
        <f t="shared" si="43"/>
        <v>0</v>
      </c>
    </row>
    <row r="1320" outlineLevel="2" spans="1:7">
      <c r="A1320" s="516">
        <v>2240699</v>
      </c>
      <c r="B1320" s="517" t="s">
        <v>1153</v>
      </c>
      <c r="C1320" s="518">
        <v>0</v>
      </c>
      <c r="D1320" s="518">
        <v>0</v>
      </c>
      <c r="E1320" s="518">
        <v>0</v>
      </c>
      <c r="F1320" s="493">
        <f t="shared" si="42"/>
        <v>0</v>
      </c>
      <c r="G1320" s="493">
        <f t="shared" si="43"/>
        <v>0</v>
      </c>
    </row>
    <row r="1321" outlineLevel="1" spans="1:7">
      <c r="A1321" s="514">
        <v>22407</v>
      </c>
      <c r="B1321" s="515" t="s">
        <v>1154</v>
      </c>
      <c r="C1321" s="511">
        <f>SUM(C1322:C1324)</f>
        <v>0</v>
      </c>
      <c r="D1321" s="511">
        <f>SUM(D1322:D1324)</f>
        <v>20</v>
      </c>
      <c r="E1321" s="511">
        <f>SUM(E1322:E1324)</f>
        <v>0</v>
      </c>
      <c r="F1321" s="489">
        <f t="shared" si="42"/>
        <v>0</v>
      </c>
      <c r="G1321" s="489">
        <f t="shared" si="43"/>
        <v>0</v>
      </c>
    </row>
    <row r="1322" outlineLevel="2" spans="1:7">
      <c r="A1322" s="516">
        <v>2240703</v>
      </c>
      <c r="B1322" s="517" t="s">
        <v>1155</v>
      </c>
      <c r="C1322" s="518">
        <v>0</v>
      </c>
      <c r="D1322" s="518">
        <v>20</v>
      </c>
      <c r="E1322" s="518">
        <v>0</v>
      </c>
      <c r="F1322" s="493">
        <f t="shared" si="42"/>
        <v>0</v>
      </c>
      <c r="G1322" s="493">
        <f t="shared" si="43"/>
        <v>0</v>
      </c>
    </row>
    <row r="1323" outlineLevel="2" spans="1:7">
      <c r="A1323" s="516">
        <v>2240704</v>
      </c>
      <c r="B1323" s="517" t="s">
        <v>1156</v>
      </c>
      <c r="C1323" s="518">
        <v>0</v>
      </c>
      <c r="D1323" s="518">
        <v>0</v>
      </c>
      <c r="E1323" s="518">
        <v>0</v>
      </c>
      <c r="F1323" s="493">
        <f t="shared" si="42"/>
        <v>0</v>
      </c>
      <c r="G1323" s="493">
        <f t="shared" si="43"/>
        <v>0</v>
      </c>
    </row>
    <row r="1324" ht="27" outlineLevel="2" spans="1:7">
      <c r="A1324" s="516">
        <v>2240799</v>
      </c>
      <c r="B1324" s="517" t="s">
        <v>1157</v>
      </c>
      <c r="C1324" s="518">
        <v>0</v>
      </c>
      <c r="D1324" s="518">
        <v>0</v>
      </c>
      <c r="E1324" s="518">
        <v>0</v>
      </c>
      <c r="F1324" s="493">
        <f t="shared" si="42"/>
        <v>0</v>
      </c>
      <c r="G1324" s="493">
        <f t="shared" si="43"/>
        <v>0</v>
      </c>
    </row>
    <row r="1325" outlineLevel="1" spans="1:7">
      <c r="A1325" s="514">
        <v>22499</v>
      </c>
      <c r="B1325" s="515" t="s">
        <v>1158</v>
      </c>
      <c r="C1325" s="511">
        <f>SUM(C1326)</f>
        <v>0</v>
      </c>
      <c r="D1325" s="511">
        <f>SUM(D1326)</f>
        <v>0</v>
      </c>
      <c r="E1325" s="511">
        <f>SUM(E1326)</f>
        <v>0</v>
      </c>
      <c r="F1325" s="489">
        <f t="shared" si="42"/>
        <v>0</v>
      </c>
      <c r="G1325" s="489">
        <f t="shared" si="43"/>
        <v>0</v>
      </c>
    </row>
    <row r="1326" outlineLevel="2" spans="1:7">
      <c r="A1326" s="516">
        <v>2249999</v>
      </c>
      <c r="B1326" s="517" t="s">
        <v>1158</v>
      </c>
      <c r="C1326" s="518">
        <v>0</v>
      </c>
      <c r="D1326" s="518">
        <v>0</v>
      </c>
      <c r="E1326" s="518">
        <v>0</v>
      </c>
      <c r="F1326" s="493">
        <f t="shared" si="42"/>
        <v>0</v>
      </c>
      <c r="G1326" s="493">
        <f t="shared" si="43"/>
        <v>0</v>
      </c>
    </row>
    <row r="1327" s="501" customFormat="1" spans="1:7">
      <c r="A1327" s="512">
        <v>227</v>
      </c>
      <c r="B1327" s="513" t="s">
        <v>1200</v>
      </c>
      <c r="C1327" s="511">
        <v>6563.5575</v>
      </c>
      <c r="D1327" s="511"/>
      <c r="E1327" s="511">
        <v>7000</v>
      </c>
      <c r="F1327" s="489">
        <f t="shared" si="42"/>
        <v>1.06649480864607</v>
      </c>
      <c r="G1327" s="489">
        <f t="shared" si="43"/>
        <v>0</v>
      </c>
    </row>
    <row r="1328" s="501" customFormat="1" spans="1:7">
      <c r="A1328" s="512">
        <v>229</v>
      </c>
      <c r="B1328" s="513" t="s">
        <v>1201</v>
      </c>
      <c r="C1328" s="511">
        <f>SUM(C1329,C1331)</f>
        <v>5824.2</v>
      </c>
      <c r="D1328" s="511">
        <f>SUM(D1329,D1331)</f>
        <v>803</v>
      </c>
      <c r="E1328" s="511">
        <f>SUM(E1329,E1331)</f>
        <v>34403.5</v>
      </c>
      <c r="F1328" s="489">
        <f t="shared" si="42"/>
        <v>5.90699151814842</v>
      </c>
      <c r="G1328" s="489">
        <f t="shared" si="43"/>
        <v>42.8437110834371</v>
      </c>
    </row>
    <row r="1329" outlineLevel="1" spans="1:7">
      <c r="A1329" s="514">
        <v>22902</v>
      </c>
      <c r="B1329" s="515" t="s">
        <v>1160</v>
      </c>
      <c r="C1329" s="511">
        <f>SUM(C1330)</f>
        <v>0</v>
      </c>
      <c r="D1329" s="511">
        <f>SUM(D1330)</f>
        <v>0</v>
      </c>
      <c r="E1329" s="511">
        <f>SUM(E1330)</f>
        <v>34403.5</v>
      </c>
      <c r="F1329" s="489">
        <f t="shared" si="42"/>
        <v>0</v>
      </c>
      <c r="G1329" s="489">
        <f t="shared" si="43"/>
        <v>0</v>
      </c>
    </row>
    <row r="1330" outlineLevel="2" spans="1:7">
      <c r="A1330" s="516">
        <v>2290201</v>
      </c>
      <c r="B1330" s="517" t="s">
        <v>1160</v>
      </c>
      <c r="C1330" s="518">
        <v>0</v>
      </c>
      <c r="D1330" s="518">
        <v>0</v>
      </c>
      <c r="E1330" s="518">
        <v>34403.5</v>
      </c>
      <c r="F1330" s="493">
        <f t="shared" si="42"/>
        <v>0</v>
      </c>
      <c r="G1330" s="493">
        <f t="shared" si="43"/>
        <v>0</v>
      </c>
    </row>
    <row r="1331" outlineLevel="1" spans="1:7">
      <c r="A1331" s="514">
        <v>22999</v>
      </c>
      <c r="B1331" s="515" t="s">
        <v>349</v>
      </c>
      <c r="C1331" s="511">
        <f>SUM(C1332)</f>
        <v>5824.2</v>
      </c>
      <c r="D1331" s="511">
        <f>SUM(D1332)</f>
        <v>803</v>
      </c>
      <c r="E1331" s="511">
        <f>SUM(E1332)</f>
        <v>0</v>
      </c>
      <c r="F1331" s="489">
        <f t="shared" si="42"/>
        <v>0</v>
      </c>
      <c r="G1331" s="489">
        <f t="shared" si="43"/>
        <v>0</v>
      </c>
    </row>
    <row r="1332" outlineLevel="2" spans="1:7">
      <c r="A1332" s="516">
        <v>2299999</v>
      </c>
      <c r="B1332" s="517" t="s">
        <v>349</v>
      </c>
      <c r="C1332" s="518">
        <v>5824.2</v>
      </c>
      <c r="D1332" s="518">
        <v>803</v>
      </c>
      <c r="E1332" s="518">
        <v>0</v>
      </c>
      <c r="F1332" s="493">
        <f t="shared" si="42"/>
        <v>0</v>
      </c>
      <c r="G1332" s="493">
        <f t="shared" si="43"/>
        <v>0</v>
      </c>
    </row>
    <row r="1333" s="501" customFormat="1" spans="1:7">
      <c r="A1333" s="512">
        <v>232</v>
      </c>
      <c r="B1333" s="513" t="s">
        <v>1202</v>
      </c>
      <c r="C1333" s="511">
        <f>SUM(C1334,C1336,C1341)</f>
        <v>26500</v>
      </c>
      <c r="D1333" s="511">
        <f>SUM(D1334,D1336,D1341)</f>
        <v>25932</v>
      </c>
      <c r="E1333" s="511">
        <f>SUM(E1334,E1336,E1341)</f>
        <v>28400</v>
      </c>
      <c r="F1333" s="489">
        <f t="shared" si="42"/>
        <v>1.07169811320755</v>
      </c>
      <c r="G1333" s="489">
        <f t="shared" si="43"/>
        <v>1.09517198827703</v>
      </c>
    </row>
    <row r="1334" outlineLevel="1" spans="1:7">
      <c r="A1334" s="514">
        <v>23201</v>
      </c>
      <c r="B1334" s="515" t="s">
        <v>1162</v>
      </c>
      <c r="C1334" s="511">
        <f>C1335</f>
        <v>0</v>
      </c>
      <c r="D1334" s="511">
        <f>D1335</f>
        <v>0</v>
      </c>
      <c r="E1334" s="511">
        <f>E1335</f>
        <v>0</v>
      </c>
      <c r="F1334" s="489">
        <f t="shared" si="42"/>
        <v>0</v>
      </c>
      <c r="G1334" s="489">
        <f t="shared" si="43"/>
        <v>0</v>
      </c>
    </row>
    <row r="1335" outlineLevel="2" spans="1:7">
      <c r="A1335" s="516">
        <v>2320101</v>
      </c>
      <c r="B1335" s="517" t="s">
        <v>1162</v>
      </c>
      <c r="C1335" s="518"/>
      <c r="D1335" s="518">
        <v>0</v>
      </c>
      <c r="E1335" s="518">
        <v>0</v>
      </c>
      <c r="F1335" s="493">
        <f t="shared" si="42"/>
        <v>0</v>
      </c>
      <c r="G1335" s="493">
        <f t="shared" si="43"/>
        <v>0</v>
      </c>
    </row>
    <row r="1336" outlineLevel="1" spans="1:7">
      <c r="A1336" s="514">
        <v>23202</v>
      </c>
      <c r="B1336" s="515" t="s">
        <v>1163</v>
      </c>
      <c r="C1336" s="511">
        <f>SUM(C1337:C1340)</f>
        <v>0</v>
      </c>
      <c r="D1336" s="511">
        <f>SUM(D1337:D1340)</f>
        <v>0</v>
      </c>
      <c r="E1336" s="511">
        <f>SUM(E1337:E1340)</f>
        <v>0</v>
      </c>
      <c r="F1336" s="489">
        <f t="shared" si="42"/>
        <v>0</v>
      </c>
      <c r="G1336" s="489">
        <f t="shared" si="43"/>
        <v>0</v>
      </c>
    </row>
    <row r="1337" ht="27" outlineLevel="2" spans="1:7">
      <c r="A1337" s="516">
        <v>2320201</v>
      </c>
      <c r="B1337" s="517" t="s">
        <v>1164</v>
      </c>
      <c r="C1337" s="518">
        <v>0</v>
      </c>
      <c r="D1337" s="518">
        <v>0</v>
      </c>
      <c r="E1337" s="518">
        <v>0</v>
      </c>
      <c r="F1337" s="493">
        <f t="shared" si="42"/>
        <v>0</v>
      </c>
      <c r="G1337" s="493">
        <f t="shared" si="43"/>
        <v>0</v>
      </c>
    </row>
    <row r="1338" ht="27" outlineLevel="2" spans="1:7">
      <c r="A1338" s="516">
        <v>2320202</v>
      </c>
      <c r="B1338" s="517" t="s">
        <v>1165</v>
      </c>
      <c r="C1338" s="518">
        <v>0</v>
      </c>
      <c r="D1338" s="518">
        <v>0</v>
      </c>
      <c r="E1338" s="518">
        <v>0</v>
      </c>
      <c r="F1338" s="493">
        <f t="shared" si="42"/>
        <v>0</v>
      </c>
      <c r="G1338" s="493">
        <f t="shared" si="43"/>
        <v>0</v>
      </c>
    </row>
    <row r="1339" ht="27" outlineLevel="2" spans="1:7">
      <c r="A1339" s="516">
        <v>2320203</v>
      </c>
      <c r="B1339" s="517" t="s">
        <v>1166</v>
      </c>
      <c r="C1339" s="518">
        <v>0</v>
      </c>
      <c r="D1339" s="518">
        <v>0</v>
      </c>
      <c r="E1339" s="518">
        <v>0</v>
      </c>
      <c r="F1339" s="493">
        <f t="shared" si="42"/>
        <v>0</v>
      </c>
      <c r="G1339" s="493">
        <f t="shared" si="43"/>
        <v>0</v>
      </c>
    </row>
    <row r="1340" ht="27" outlineLevel="2" spans="1:7">
      <c r="A1340" s="516">
        <v>2320299</v>
      </c>
      <c r="B1340" s="517" t="s">
        <v>1167</v>
      </c>
      <c r="C1340" s="518">
        <v>0</v>
      </c>
      <c r="D1340" s="518">
        <v>0</v>
      </c>
      <c r="E1340" s="518">
        <v>0</v>
      </c>
      <c r="F1340" s="493">
        <f t="shared" si="42"/>
        <v>0</v>
      </c>
      <c r="G1340" s="493">
        <f t="shared" si="43"/>
        <v>0</v>
      </c>
    </row>
    <row r="1341" outlineLevel="1" spans="1:7">
      <c r="A1341" s="514">
        <v>23203</v>
      </c>
      <c r="B1341" s="515" t="s">
        <v>1168</v>
      </c>
      <c r="C1341" s="511">
        <f>SUM(C1342:C1345)</f>
        <v>26500</v>
      </c>
      <c r="D1341" s="511">
        <f>SUM(D1342:D1345)</f>
        <v>25932</v>
      </c>
      <c r="E1341" s="511">
        <f>SUM(E1342:E1345)</f>
        <v>28400</v>
      </c>
      <c r="F1341" s="489">
        <f t="shared" si="42"/>
        <v>1.07169811320755</v>
      </c>
      <c r="G1341" s="489">
        <f t="shared" si="43"/>
        <v>1.09517198827703</v>
      </c>
    </row>
    <row r="1342" outlineLevel="2" spans="1:7">
      <c r="A1342" s="516">
        <v>2320301</v>
      </c>
      <c r="B1342" s="517" t="s">
        <v>1169</v>
      </c>
      <c r="C1342" s="518">
        <v>26500</v>
      </c>
      <c r="D1342" s="518">
        <v>25561</v>
      </c>
      <c r="E1342" s="518">
        <v>28000</v>
      </c>
      <c r="F1342" s="493">
        <f t="shared" si="42"/>
        <v>1.05660377358491</v>
      </c>
      <c r="G1342" s="493">
        <f t="shared" si="43"/>
        <v>1.0954188020813</v>
      </c>
    </row>
    <row r="1343" ht="27" outlineLevel="2" spans="1:7">
      <c r="A1343" s="516">
        <v>2320302</v>
      </c>
      <c r="B1343" s="517" t="s">
        <v>1170</v>
      </c>
      <c r="C1343" s="518">
        <v>0</v>
      </c>
      <c r="D1343" s="518">
        <v>0</v>
      </c>
      <c r="E1343" s="518">
        <v>0</v>
      </c>
      <c r="F1343" s="493">
        <f t="shared" si="42"/>
        <v>0</v>
      </c>
      <c r="G1343" s="493">
        <f t="shared" si="43"/>
        <v>0</v>
      </c>
    </row>
    <row r="1344" ht="27" outlineLevel="2" spans="1:7">
      <c r="A1344" s="516">
        <v>2320303</v>
      </c>
      <c r="B1344" s="517" t="s">
        <v>1171</v>
      </c>
      <c r="C1344" s="518">
        <v>0</v>
      </c>
      <c r="D1344" s="518">
        <v>371</v>
      </c>
      <c r="E1344" s="518">
        <v>400</v>
      </c>
      <c r="F1344" s="493">
        <f t="shared" si="42"/>
        <v>0</v>
      </c>
      <c r="G1344" s="493">
        <f t="shared" si="43"/>
        <v>1.07816711590296</v>
      </c>
    </row>
    <row r="1345" ht="27" outlineLevel="2" spans="1:7">
      <c r="A1345" s="516">
        <v>2320399</v>
      </c>
      <c r="B1345" s="517" t="s">
        <v>1172</v>
      </c>
      <c r="C1345" s="518">
        <v>0</v>
      </c>
      <c r="D1345" s="518">
        <v>0</v>
      </c>
      <c r="E1345" s="518">
        <v>0</v>
      </c>
      <c r="F1345" s="493">
        <f t="shared" si="42"/>
        <v>0</v>
      </c>
      <c r="G1345" s="493">
        <f t="shared" si="43"/>
        <v>0</v>
      </c>
    </row>
    <row r="1346" s="501" customFormat="1" spans="1:7">
      <c r="A1346" s="512">
        <v>233</v>
      </c>
      <c r="B1346" s="513" t="s">
        <v>1203</v>
      </c>
      <c r="C1346" s="511">
        <f>SUM(C1347,C1349,C1351)</f>
        <v>120</v>
      </c>
      <c r="D1346" s="511">
        <f>SUM(D1347,D1349,D1351)</f>
        <v>113</v>
      </c>
      <c r="E1346" s="511">
        <f>SUM(E1347,E1349,E1351)</f>
        <v>80</v>
      </c>
      <c r="F1346" s="489">
        <f t="shared" si="42"/>
        <v>0.666666666666667</v>
      </c>
      <c r="G1346" s="489">
        <f t="shared" si="43"/>
        <v>0.707964601769911</v>
      </c>
    </row>
    <row r="1347" ht="27" outlineLevel="1" spans="1:7">
      <c r="A1347" s="514">
        <v>23301</v>
      </c>
      <c r="B1347" s="515" t="s">
        <v>1174</v>
      </c>
      <c r="C1347" s="511">
        <f>C1348</f>
        <v>0</v>
      </c>
      <c r="D1347" s="511">
        <f>D1348</f>
        <v>0</v>
      </c>
      <c r="E1347" s="511">
        <f>E1348</f>
        <v>0</v>
      </c>
      <c r="F1347" s="489">
        <f t="shared" si="42"/>
        <v>0</v>
      </c>
      <c r="G1347" s="489">
        <f t="shared" si="43"/>
        <v>0</v>
      </c>
    </row>
    <row r="1348" ht="27" outlineLevel="2" spans="1:7">
      <c r="A1348" s="516">
        <v>2330101</v>
      </c>
      <c r="B1348" s="517" t="s">
        <v>1174</v>
      </c>
      <c r="C1348" s="518"/>
      <c r="D1348" s="518">
        <v>0</v>
      </c>
      <c r="E1348" s="518">
        <v>0</v>
      </c>
      <c r="F1348" s="493">
        <f t="shared" si="42"/>
        <v>0</v>
      </c>
      <c r="G1348" s="493">
        <f t="shared" si="43"/>
        <v>0</v>
      </c>
    </row>
    <row r="1349" ht="27" outlineLevel="1" spans="1:7">
      <c r="A1349" s="514">
        <v>23302</v>
      </c>
      <c r="B1349" s="515" t="s">
        <v>1175</v>
      </c>
      <c r="C1349" s="511">
        <f>C1350</f>
        <v>0</v>
      </c>
      <c r="D1349" s="511">
        <f>D1350</f>
        <v>0</v>
      </c>
      <c r="E1349" s="511">
        <f>E1350</f>
        <v>0</v>
      </c>
      <c r="F1349" s="489">
        <f t="shared" si="42"/>
        <v>0</v>
      </c>
      <c r="G1349" s="489">
        <f t="shared" si="43"/>
        <v>0</v>
      </c>
    </row>
    <row r="1350" ht="27" outlineLevel="2" spans="1:7">
      <c r="A1350" s="516">
        <v>2330201</v>
      </c>
      <c r="B1350" s="517" t="s">
        <v>1175</v>
      </c>
      <c r="C1350" s="518"/>
      <c r="D1350" s="518">
        <v>0</v>
      </c>
      <c r="E1350" s="518">
        <v>0</v>
      </c>
      <c r="F1350" s="493">
        <f t="shared" si="42"/>
        <v>0</v>
      </c>
      <c r="G1350" s="493">
        <f t="shared" si="43"/>
        <v>0</v>
      </c>
    </row>
    <row r="1351" ht="27" outlineLevel="1" spans="1:7">
      <c r="A1351" s="514">
        <v>23303</v>
      </c>
      <c r="B1351" s="515" t="s">
        <v>1176</v>
      </c>
      <c r="C1351" s="511">
        <f>C1352</f>
        <v>120</v>
      </c>
      <c r="D1351" s="511">
        <f>D1352</f>
        <v>113</v>
      </c>
      <c r="E1351" s="511">
        <f>E1352</f>
        <v>80</v>
      </c>
      <c r="F1351" s="489">
        <f t="shared" si="42"/>
        <v>0.666666666666667</v>
      </c>
      <c r="G1351" s="489">
        <f t="shared" si="43"/>
        <v>0.707964601769911</v>
      </c>
    </row>
    <row r="1352" ht="27" outlineLevel="2" spans="1:7">
      <c r="A1352" s="516">
        <v>2330301</v>
      </c>
      <c r="B1352" s="517" t="s">
        <v>1176</v>
      </c>
      <c r="C1352" s="518">
        <v>120</v>
      </c>
      <c r="D1352" s="518">
        <v>113</v>
      </c>
      <c r="E1352" s="518">
        <v>80</v>
      </c>
      <c r="F1352" s="493">
        <f t="shared" ref="F1352:F1357" si="44">IF(C1352&gt;0,E1352/C1352,0)</f>
        <v>0.666666666666667</v>
      </c>
      <c r="G1352" s="493">
        <f t="shared" ref="G1352:G1357" si="45">IF(D1352&gt;0,E1352/D1352,0)</f>
        <v>0.707964601769911</v>
      </c>
    </row>
    <row r="1353" spans="1:7">
      <c r="A1353" s="520"/>
      <c r="B1353" s="521"/>
      <c r="C1353" s="518"/>
      <c r="D1353" s="518"/>
      <c r="E1353" s="518"/>
      <c r="F1353" s="496"/>
      <c r="G1353" s="496"/>
    </row>
    <row r="1354" spans="1:7">
      <c r="A1354" s="522">
        <v>230</v>
      </c>
      <c r="B1354" s="523" t="s">
        <v>1204</v>
      </c>
      <c r="C1354" s="511">
        <f>SUM(C1355,C1362,C1401,C1423,C1426,C1427,C1429,C1434,C1435,C1436)</f>
        <v>689984.3688</v>
      </c>
      <c r="D1354" s="511">
        <f>SUM(D1355,D1362,D1401,D1423,D1426,D1427,D1429,D1434,D1435,D1436)</f>
        <v>814696</v>
      </c>
      <c r="E1354" s="511">
        <f>SUM(E1355,E1362,E1401,E1423,E1426,E1427,E1429,E1434,E1435,E1436)</f>
        <v>724499.105756</v>
      </c>
      <c r="F1354" s="496">
        <f t="shared" si="44"/>
        <v>1.05002249111241</v>
      </c>
      <c r="G1354" s="496">
        <f t="shared" si="45"/>
        <v>0.889287667738641</v>
      </c>
    </row>
    <row r="1355" outlineLevel="1" spans="1:7">
      <c r="A1355" s="524">
        <v>23001</v>
      </c>
      <c r="B1355" s="525" t="s">
        <v>1205</v>
      </c>
      <c r="C1355" s="511">
        <f>SUM(C1356:C1361)</f>
        <v>40645.11</v>
      </c>
      <c r="D1355" s="511">
        <f>SUM(D1356:D1361)</f>
        <v>40635</v>
      </c>
      <c r="E1355" s="511">
        <f>SUM(E1356:E1361)</f>
        <v>41607</v>
      </c>
      <c r="F1355" s="496">
        <f t="shared" si="44"/>
        <v>1.02366557748275</v>
      </c>
      <c r="G1355" s="496">
        <f t="shared" si="45"/>
        <v>1.02392026578073</v>
      </c>
    </row>
    <row r="1356" outlineLevel="2" spans="1:7">
      <c r="A1356" s="526">
        <v>2300102</v>
      </c>
      <c r="B1356" s="527" t="s">
        <v>1206</v>
      </c>
      <c r="C1356" s="518">
        <v>4381.11</v>
      </c>
      <c r="D1356" s="518">
        <v>4381</v>
      </c>
      <c r="E1356" s="518">
        <v>4381</v>
      </c>
      <c r="F1356" s="528">
        <f t="shared" si="44"/>
        <v>0.999974892207683</v>
      </c>
      <c r="G1356" s="528">
        <f t="shared" si="45"/>
        <v>1</v>
      </c>
    </row>
    <row r="1357" outlineLevel="2" spans="1:7">
      <c r="A1357" s="526">
        <v>2300103</v>
      </c>
      <c r="B1357" s="527" t="s">
        <v>1207</v>
      </c>
      <c r="C1357" s="518">
        <v>0</v>
      </c>
      <c r="D1357" s="518"/>
      <c r="E1357" s="518"/>
      <c r="F1357" s="528">
        <f t="shared" si="44"/>
        <v>0</v>
      </c>
      <c r="G1357" s="528">
        <f t="shared" si="45"/>
        <v>0</v>
      </c>
    </row>
    <row r="1358" outlineLevel="2" spans="1:7">
      <c r="A1358" s="526">
        <v>2300104</v>
      </c>
      <c r="B1358" s="527" t="s">
        <v>1208</v>
      </c>
      <c r="C1358" s="518">
        <v>5393</v>
      </c>
      <c r="D1358" s="518">
        <v>5393</v>
      </c>
      <c r="E1358" s="518">
        <v>5393</v>
      </c>
      <c r="F1358" s="528">
        <f t="shared" ref="F1358:F1363" si="46">IF(C1358&gt;0,E1358/C1358,0)</f>
        <v>1</v>
      </c>
      <c r="G1358" s="528">
        <f t="shared" ref="G1358:G1363" si="47">IF(D1358&gt;0,E1358/D1358,0)</f>
        <v>1</v>
      </c>
    </row>
    <row r="1359" outlineLevel="2" spans="1:7">
      <c r="A1359" s="526">
        <v>2300105</v>
      </c>
      <c r="B1359" s="527" t="s">
        <v>1209</v>
      </c>
      <c r="C1359" s="518">
        <v>0</v>
      </c>
      <c r="D1359" s="518"/>
      <c r="E1359" s="518"/>
      <c r="F1359" s="528">
        <f t="shared" si="46"/>
        <v>0</v>
      </c>
      <c r="G1359" s="528">
        <f t="shared" si="47"/>
        <v>0</v>
      </c>
    </row>
    <row r="1360" ht="27" outlineLevel="2" spans="1:7">
      <c r="A1360" s="526">
        <v>2300106</v>
      </c>
      <c r="B1360" s="527" t="s">
        <v>1210</v>
      </c>
      <c r="C1360" s="518">
        <v>17871</v>
      </c>
      <c r="D1360" s="518">
        <v>17871</v>
      </c>
      <c r="E1360" s="518">
        <v>17871</v>
      </c>
      <c r="F1360" s="528">
        <f t="shared" si="46"/>
        <v>1</v>
      </c>
      <c r="G1360" s="528">
        <f t="shared" si="47"/>
        <v>1</v>
      </c>
    </row>
    <row r="1361" outlineLevel="2" spans="1:7">
      <c r="A1361" s="526">
        <v>2300199</v>
      </c>
      <c r="B1361" s="527" t="s">
        <v>1211</v>
      </c>
      <c r="C1361" s="518">
        <v>13000</v>
      </c>
      <c r="D1361" s="518">
        <v>12990</v>
      </c>
      <c r="E1361" s="518">
        <v>13962</v>
      </c>
      <c r="F1361" s="528">
        <f t="shared" si="46"/>
        <v>1.074</v>
      </c>
      <c r="G1361" s="528">
        <f t="shared" si="47"/>
        <v>1.07482678983834</v>
      </c>
    </row>
    <row r="1362" outlineLevel="1" spans="1:7">
      <c r="A1362" s="524">
        <v>23002</v>
      </c>
      <c r="B1362" s="525" t="s">
        <v>1212</v>
      </c>
      <c r="C1362" s="511">
        <f>SUM(C1363:C1400)</f>
        <v>389345.4988</v>
      </c>
      <c r="D1362" s="511">
        <f>SUM(D1363:D1400)</f>
        <v>375932.51</v>
      </c>
      <c r="E1362" s="511">
        <f>SUM(E1363:E1400)</f>
        <v>382981</v>
      </c>
      <c r="F1362" s="496">
        <f t="shared" si="46"/>
        <v>0.983653339207424</v>
      </c>
      <c r="G1362" s="496">
        <f t="shared" si="47"/>
        <v>1.01874934945105</v>
      </c>
    </row>
    <row r="1363" outlineLevel="2" spans="1:7">
      <c r="A1363" s="526">
        <v>2300201</v>
      </c>
      <c r="B1363" s="527" t="s">
        <v>1213</v>
      </c>
      <c r="C1363" s="518">
        <v>141.83</v>
      </c>
      <c r="D1363" s="518">
        <v>142</v>
      </c>
      <c r="E1363" s="518">
        <v>142</v>
      </c>
      <c r="F1363" s="528">
        <f t="shared" si="46"/>
        <v>1.00119861806388</v>
      </c>
      <c r="G1363" s="528">
        <f t="shared" si="47"/>
        <v>1</v>
      </c>
    </row>
    <row r="1364" outlineLevel="2" spans="1:7">
      <c r="A1364" s="526">
        <v>2300202</v>
      </c>
      <c r="B1364" s="527" t="s">
        <v>1214</v>
      </c>
      <c r="C1364" s="518">
        <v>14800</v>
      </c>
      <c r="D1364" s="518">
        <v>16323</v>
      </c>
      <c r="E1364" s="518">
        <v>16500</v>
      </c>
      <c r="F1364" s="528">
        <f t="shared" ref="F1364:F1399" si="48">IF(C1364&gt;0,E1364/C1364,0)</f>
        <v>1.11486486486486</v>
      </c>
      <c r="G1364" s="528">
        <f t="shared" ref="G1364:G1399" si="49">IF(D1364&gt;0,E1364/D1364,0)</f>
        <v>1.0108435949274</v>
      </c>
    </row>
    <row r="1365" ht="27" outlineLevel="2" spans="1:7">
      <c r="A1365" s="526">
        <v>2300207</v>
      </c>
      <c r="B1365" s="527" t="s">
        <v>1215</v>
      </c>
      <c r="C1365" s="518">
        <v>73100</v>
      </c>
      <c r="D1365" s="518">
        <v>72589</v>
      </c>
      <c r="E1365" s="518">
        <v>76505</v>
      </c>
      <c r="F1365" s="528">
        <f t="shared" si="48"/>
        <v>1.04658002735978</v>
      </c>
      <c r="G1365" s="528">
        <f t="shared" si="49"/>
        <v>1.05394756781331</v>
      </c>
    </row>
    <row r="1366" outlineLevel="2" spans="1:7">
      <c r="A1366" s="526">
        <v>2300208</v>
      </c>
      <c r="B1366" s="527" t="s">
        <v>1216</v>
      </c>
      <c r="C1366" s="518">
        <v>5863</v>
      </c>
      <c r="D1366" s="518">
        <v>5691</v>
      </c>
      <c r="E1366" s="518">
        <v>5200</v>
      </c>
      <c r="F1366" s="528">
        <f t="shared" si="48"/>
        <v>0.886917960088692</v>
      </c>
      <c r="G1366" s="528">
        <f t="shared" si="49"/>
        <v>0.913723422948515</v>
      </c>
    </row>
    <row r="1367" ht="27" outlineLevel="2" spans="1:7">
      <c r="A1367" s="526">
        <v>2300212</v>
      </c>
      <c r="B1367" s="527" t="s">
        <v>1217</v>
      </c>
      <c r="C1367" s="518">
        <v>0</v>
      </c>
      <c r="D1367" s="518"/>
      <c r="E1367" s="518"/>
      <c r="F1367" s="528">
        <f t="shared" si="48"/>
        <v>0</v>
      </c>
      <c r="G1367" s="528">
        <f t="shared" si="49"/>
        <v>0</v>
      </c>
    </row>
    <row r="1368" outlineLevel="2" spans="1:7">
      <c r="A1368" s="526">
        <v>2300214</v>
      </c>
      <c r="B1368" s="527" t="s">
        <v>1218</v>
      </c>
      <c r="C1368" s="518">
        <v>0</v>
      </c>
      <c r="D1368" s="518"/>
      <c r="E1368" s="518"/>
      <c r="F1368" s="528">
        <f t="shared" si="48"/>
        <v>0</v>
      </c>
      <c r="G1368" s="528">
        <f t="shared" si="49"/>
        <v>0</v>
      </c>
    </row>
    <row r="1369" outlineLevel="2" spans="1:7">
      <c r="A1369" s="526">
        <v>2300225</v>
      </c>
      <c r="B1369" s="527" t="s">
        <v>1219</v>
      </c>
      <c r="C1369" s="518">
        <v>1153</v>
      </c>
      <c r="D1369" s="518">
        <v>140</v>
      </c>
      <c r="E1369" s="518">
        <v>150</v>
      </c>
      <c r="F1369" s="528">
        <f t="shared" si="48"/>
        <v>0.13009540329575</v>
      </c>
      <c r="G1369" s="528">
        <f t="shared" si="49"/>
        <v>1.07142857142857</v>
      </c>
    </row>
    <row r="1370" outlineLevel="2" spans="1:7">
      <c r="A1370" s="526">
        <v>2300226</v>
      </c>
      <c r="B1370" s="527" t="s">
        <v>1220</v>
      </c>
      <c r="C1370" s="518">
        <v>1110</v>
      </c>
      <c r="D1370" s="518">
        <v>1110</v>
      </c>
      <c r="E1370" s="518">
        <v>1110</v>
      </c>
      <c r="F1370" s="528">
        <f t="shared" si="48"/>
        <v>1</v>
      </c>
      <c r="G1370" s="528">
        <f t="shared" si="49"/>
        <v>1</v>
      </c>
    </row>
    <row r="1371" outlineLevel="2" spans="1:7">
      <c r="A1371" s="526">
        <v>2300227</v>
      </c>
      <c r="B1371" s="527" t="s">
        <v>1221</v>
      </c>
      <c r="C1371" s="518">
        <v>51492.23</v>
      </c>
      <c r="D1371" s="518">
        <v>51492</v>
      </c>
      <c r="E1371" s="518">
        <v>51492</v>
      </c>
      <c r="F1371" s="528">
        <f t="shared" si="48"/>
        <v>0.999995533306676</v>
      </c>
      <c r="G1371" s="528">
        <f t="shared" si="49"/>
        <v>1</v>
      </c>
    </row>
    <row r="1372" outlineLevel="2" spans="1:7">
      <c r="A1372" s="526">
        <v>2300228</v>
      </c>
      <c r="B1372" s="527" t="s">
        <v>1222</v>
      </c>
      <c r="C1372" s="518">
        <v>3136</v>
      </c>
      <c r="D1372" s="518">
        <v>3136</v>
      </c>
      <c r="E1372" s="518">
        <f>3136+200</f>
        <v>3336</v>
      </c>
      <c r="F1372" s="528">
        <f t="shared" si="48"/>
        <v>1.06377551020408</v>
      </c>
      <c r="G1372" s="528">
        <f t="shared" si="49"/>
        <v>1.06377551020408</v>
      </c>
    </row>
    <row r="1373" outlineLevel="2" spans="1:7">
      <c r="A1373" s="526">
        <v>2300229</v>
      </c>
      <c r="B1373" s="527" t="s">
        <v>1223</v>
      </c>
      <c r="C1373" s="518">
        <v>60</v>
      </c>
      <c r="D1373" s="518">
        <v>60</v>
      </c>
      <c r="E1373" s="518">
        <v>60</v>
      </c>
      <c r="F1373" s="528">
        <f t="shared" si="48"/>
        <v>1</v>
      </c>
      <c r="G1373" s="528">
        <f t="shared" si="49"/>
        <v>1</v>
      </c>
    </row>
    <row r="1374" outlineLevel="2" spans="1:7">
      <c r="A1374" s="526">
        <v>2300230</v>
      </c>
      <c r="B1374" s="527" t="s">
        <v>1224</v>
      </c>
      <c r="C1374" s="518">
        <v>0</v>
      </c>
      <c r="D1374" s="518"/>
      <c r="E1374" s="518"/>
      <c r="F1374" s="528">
        <f t="shared" si="48"/>
        <v>0</v>
      </c>
      <c r="G1374" s="528">
        <f t="shared" si="49"/>
        <v>0</v>
      </c>
    </row>
    <row r="1375" ht="27" outlineLevel="2" spans="1:7">
      <c r="A1375" s="526">
        <v>2300231</v>
      </c>
      <c r="B1375" s="527" t="s">
        <v>1225</v>
      </c>
      <c r="C1375" s="518">
        <v>5356</v>
      </c>
      <c r="D1375" s="518">
        <v>6356</v>
      </c>
      <c r="E1375" s="518">
        <v>12216</v>
      </c>
      <c r="F1375" s="528">
        <f t="shared" si="48"/>
        <v>2.28080657206871</v>
      </c>
      <c r="G1375" s="528">
        <f t="shared" si="49"/>
        <v>1.92196349905601</v>
      </c>
    </row>
    <row r="1376" ht="27" outlineLevel="2" spans="1:7">
      <c r="A1376" s="526">
        <v>2300241</v>
      </c>
      <c r="B1376" s="527" t="s">
        <v>1226</v>
      </c>
      <c r="C1376" s="518">
        <v>0</v>
      </c>
      <c r="D1376" s="518"/>
      <c r="E1376" s="518"/>
      <c r="F1376" s="528">
        <f t="shared" si="48"/>
        <v>0</v>
      </c>
      <c r="G1376" s="528">
        <f t="shared" si="49"/>
        <v>0</v>
      </c>
    </row>
    <row r="1377" ht="27" outlineLevel="2" spans="1:7">
      <c r="A1377" s="526">
        <v>2300242</v>
      </c>
      <c r="B1377" s="527" t="s">
        <v>1227</v>
      </c>
      <c r="C1377" s="518">
        <v>0</v>
      </c>
      <c r="D1377" s="518"/>
      <c r="E1377" s="518"/>
      <c r="F1377" s="528">
        <f t="shared" si="48"/>
        <v>0</v>
      </c>
      <c r="G1377" s="528">
        <f t="shared" si="49"/>
        <v>0</v>
      </c>
    </row>
    <row r="1378" ht="27" outlineLevel="2" spans="1:7">
      <c r="A1378" s="526">
        <v>2300243</v>
      </c>
      <c r="B1378" s="527" t="s">
        <v>1228</v>
      </c>
      <c r="C1378" s="518">
        <v>0</v>
      </c>
      <c r="D1378" s="518"/>
      <c r="E1378" s="518"/>
      <c r="F1378" s="528">
        <f t="shared" si="48"/>
        <v>0</v>
      </c>
      <c r="G1378" s="528">
        <f t="shared" si="49"/>
        <v>0</v>
      </c>
    </row>
    <row r="1379" ht="27" outlineLevel="2" spans="1:7">
      <c r="A1379" s="526">
        <v>2300244</v>
      </c>
      <c r="B1379" s="527" t="s">
        <v>1229</v>
      </c>
      <c r="C1379" s="518">
        <v>3738</v>
      </c>
      <c r="D1379" s="518">
        <v>3851</v>
      </c>
      <c r="E1379" s="518">
        <v>3866</v>
      </c>
      <c r="F1379" s="528">
        <f t="shared" si="48"/>
        <v>1.0342429106474</v>
      </c>
      <c r="G1379" s="528">
        <f t="shared" si="49"/>
        <v>1.00389509218385</v>
      </c>
    </row>
    <row r="1380" ht="27" outlineLevel="2" spans="1:7">
      <c r="A1380" s="526">
        <v>2300245</v>
      </c>
      <c r="B1380" s="527" t="s">
        <v>1230</v>
      </c>
      <c r="C1380" s="518">
        <v>60117</v>
      </c>
      <c r="D1380" s="518">
        <f>55553+4003</f>
        <v>59556</v>
      </c>
      <c r="E1380" s="518">
        <v>69745</v>
      </c>
      <c r="F1380" s="528">
        <f t="shared" si="48"/>
        <v>1.16015436565364</v>
      </c>
      <c r="G1380" s="528">
        <f t="shared" si="49"/>
        <v>1.17108267848747</v>
      </c>
    </row>
    <row r="1381" ht="27" outlineLevel="2" spans="1:7">
      <c r="A1381" s="526">
        <v>2300246</v>
      </c>
      <c r="B1381" s="527" t="s">
        <v>1231</v>
      </c>
      <c r="C1381" s="518">
        <v>700</v>
      </c>
      <c r="D1381" s="518">
        <v>105</v>
      </c>
      <c r="E1381" s="518">
        <v>1510</v>
      </c>
      <c r="F1381" s="528">
        <f t="shared" si="48"/>
        <v>2.15714285714286</v>
      </c>
      <c r="G1381" s="528">
        <f t="shared" si="49"/>
        <v>14.3809523809524</v>
      </c>
    </row>
    <row r="1382" ht="27" outlineLevel="2" spans="1:7">
      <c r="A1382" s="526">
        <v>2300247</v>
      </c>
      <c r="B1382" s="527" t="s">
        <v>1232</v>
      </c>
      <c r="C1382" s="518">
        <v>865</v>
      </c>
      <c r="D1382" s="518">
        <v>538</v>
      </c>
      <c r="E1382" s="518">
        <v>1235</v>
      </c>
      <c r="F1382" s="528">
        <f t="shared" si="48"/>
        <v>1.42774566473988</v>
      </c>
      <c r="G1382" s="528">
        <f t="shared" si="49"/>
        <v>2.29553903345725</v>
      </c>
    </row>
    <row r="1383" ht="27" outlineLevel="2" spans="1:7">
      <c r="A1383" s="526">
        <v>2300248</v>
      </c>
      <c r="B1383" s="527" t="s">
        <v>1233</v>
      </c>
      <c r="C1383" s="518">
        <v>67314.6</v>
      </c>
      <c r="D1383" s="518">
        <v>55917</v>
      </c>
      <c r="E1383" s="518">
        <v>71841</v>
      </c>
      <c r="F1383" s="528">
        <f t="shared" si="48"/>
        <v>1.06724247042989</v>
      </c>
      <c r="G1383" s="528">
        <f t="shared" si="49"/>
        <v>1.28477922635335</v>
      </c>
    </row>
    <row r="1384" ht="27" outlineLevel="2" spans="1:7">
      <c r="A1384" s="526">
        <v>2300249</v>
      </c>
      <c r="B1384" s="527" t="s">
        <v>1234</v>
      </c>
      <c r="C1384" s="518">
        <v>11402</v>
      </c>
      <c r="D1384" s="518">
        <v>11908</v>
      </c>
      <c r="E1384" s="518">
        <v>13110</v>
      </c>
      <c r="F1384" s="528">
        <f t="shared" si="48"/>
        <v>1.14979828100333</v>
      </c>
      <c r="G1384" s="528">
        <f t="shared" si="49"/>
        <v>1.10094054417199</v>
      </c>
    </row>
    <row r="1385" ht="27" outlineLevel="2" spans="1:7">
      <c r="A1385" s="526">
        <v>2300250</v>
      </c>
      <c r="B1385" s="527" t="s">
        <v>1235</v>
      </c>
      <c r="C1385" s="518">
        <v>44.906</v>
      </c>
      <c r="D1385" s="518">
        <v>144</v>
      </c>
      <c r="E1385" s="518"/>
      <c r="F1385" s="528">
        <f t="shared" si="48"/>
        <v>0</v>
      </c>
      <c r="G1385" s="528">
        <f t="shared" si="49"/>
        <v>0</v>
      </c>
    </row>
    <row r="1386" ht="27" outlineLevel="2" spans="1:7">
      <c r="A1386" s="526">
        <v>2300251</v>
      </c>
      <c r="B1386" s="527" t="s">
        <v>1236</v>
      </c>
      <c r="C1386" s="518">
        <v>2018.3</v>
      </c>
      <c r="D1386" s="518">
        <v>2018</v>
      </c>
      <c r="E1386" s="518"/>
      <c r="F1386" s="528">
        <f t="shared" si="48"/>
        <v>0</v>
      </c>
      <c r="G1386" s="528">
        <f t="shared" si="49"/>
        <v>0</v>
      </c>
    </row>
    <row r="1387" ht="27" outlineLevel="2" spans="1:7">
      <c r="A1387" s="526">
        <v>2300252</v>
      </c>
      <c r="B1387" s="527" t="s">
        <v>1237</v>
      </c>
      <c r="C1387" s="518">
        <v>34574.1328</v>
      </c>
      <c r="D1387" s="518">
        <v>32088</v>
      </c>
      <c r="E1387" s="518">
        <f>21835+5000</f>
        <v>26835</v>
      </c>
      <c r="F1387" s="528">
        <f t="shared" si="48"/>
        <v>0.776158296007933</v>
      </c>
      <c r="G1387" s="528">
        <f t="shared" si="49"/>
        <v>0.836293941660434</v>
      </c>
    </row>
    <row r="1388" ht="27" outlineLevel="2" spans="1:7">
      <c r="A1388" s="526">
        <v>2300253</v>
      </c>
      <c r="B1388" s="527" t="s">
        <v>1238</v>
      </c>
      <c r="C1388" s="518">
        <v>15000</v>
      </c>
      <c r="D1388" s="518">
        <v>26130</v>
      </c>
      <c r="E1388" s="518">
        <f>7956+4000</f>
        <v>11956</v>
      </c>
      <c r="F1388" s="528">
        <f t="shared" si="48"/>
        <v>0.797066666666667</v>
      </c>
      <c r="G1388" s="528">
        <f t="shared" si="49"/>
        <v>0.457558362035974</v>
      </c>
    </row>
    <row r="1389" ht="27" outlineLevel="2" spans="1:7">
      <c r="A1389" s="526">
        <v>2300254</v>
      </c>
      <c r="B1389" s="527" t="s">
        <v>1239</v>
      </c>
      <c r="C1389" s="518">
        <v>0</v>
      </c>
      <c r="D1389" s="518"/>
      <c r="E1389" s="518"/>
      <c r="F1389" s="528">
        <f t="shared" si="48"/>
        <v>0</v>
      </c>
      <c r="G1389" s="528">
        <f t="shared" si="49"/>
        <v>0</v>
      </c>
    </row>
    <row r="1390" ht="27" outlineLevel="2" spans="1:7">
      <c r="A1390" s="526">
        <v>2300255</v>
      </c>
      <c r="B1390" s="527" t="s">
        <v>1240</v>
      </c>
      <c r="C1390" s="518">
        <v>0</v>
      </c>
      <c r="D1390" s="518"/>
      <c r="E1390" s="518"/>
      <c r="F1390" s="528">
        <f t="shared" si="48"/>
        <v>0</v>
      </c>
      <c r="G1390" s="528">
        <f t="shared" si="49"/>
        <v>0</v>
      </c>
    </row>
    <row r="1391" ht="27" outlineLevel="2" spans="1:7">
      <c r="A1391" s="526">
        <v>2300256</v>
      </c>
      <c r="B1391" s="527" t="s">
        <v>1241</v>
      </c>
      <c r="C1391" s="518">
        <v>0</v>
      </c>
      <c r="D1391" s="518"/>
      <c r="E1391" s="518"/>
      <c r="F1391" s="528">
        <f t="shared" si="48"/>
        <v>0</v>
      </c>
      <c r="G1391" s="528">
        <f t="shared" si="49"/>
        <v>0</v>
      </c>
    </row>
    <row r="1392" ht="27" outlineLevel="2" spans="1:7">
      <c r="A1392" s="526">
        <v>2300257</v>
      </c>
      <c r="B1392" s="527" t="s">
        <v>1242</v>
      </c>
      <c r="C1392" s="518">
        <v>0</v>
      </c>
      <c r="D1392" s="518">
        <v>56.4</v>
      </c>
      <c r="E1392" s="518">
        <v>231</v>
      </c>
      <c r="F1392" s="528">
        <f t="shared" si="48"/>
        <v>0</v>
      </c>
      <c r="G1392" s="528">
        <f t="shared" si="49"/>
        <v>4.09574468085106</v>
      </c>
    </row>
    <row r="1393" ht="27" outlineLevel="2" spans="1:7">
      <c r="A1393" s="526">
        <v>2300258</v>
      </c>
      <c r="B1393" s="527" t="s">
        <v>1243</v>
      </c>
      <c r="C1393" s="518">
        <v>5939</v>
      </c>
      <c r="D1393" s="518">
        <v>6097</v>
      </c>
      <c r="E1393" s="518">
        <v>11435</v>
      </c>
      <c r="F1393" s="528">
        <f t="shared" si="48"/>
        <v>1.92540831789864</v>
      </c>
      <c r="G1393" s="528">
        <f t="shared" si="49"/>
        <v>1.87551254715434</v>
      </c>
    </row>
    <row r="1394" ht="27" outlineLevel="2" spans="1:7">
      <c r="A1394" s="526">
        <v>2300259</v>
      </c>
      <c r="B1394" s="527" t="s">
        <v>1244</v>
      </c>
      <c r="C1394" s="518">
        <v>0</v>
      </c>
      <c r="D1394" s="518"/>
      <c r="E1394" s="518">
        <v>1706</v>
      </c>
      <c r="F1394" s="528">
        <f t="shared" si="48"/>
        <v>0</v>
      </c>
      <c r="G1394" s="528">
        <f t="shared" si="49"/>
        <v>0</v>
      </c>
    </row>
    <row r="1395" ht="27" outlineLevel="2" spans="1:7">
      <c r="A1395" s="526">
        <v>2300260</v>
      </c>
      <c r="B1395" s="527" t="s">
        <v>1245</v>
      </c>
      <c r="C1395" s="518">
        <v>207.5</v>
      </c>
      <c r="D1395" s="518">
        <v>1249.5</v>
      </c>
      <c r="E1395" s="518">
        <v>1300</v>
      </c>
      <c r="F1395" s="528">
        <f t="shared" si="48"/>
        <v>6.26506024096386</v>
      </c>
      <c r="G1395" s="528">
        <f t="shared" si="49"/>
        <v>1.04041616646659</v>
      </c>
    </row>
    <row r="1396" ht="27" outlineLevel="2" spans="1:7">
      <c r="A1396" s="526">
        <v>2300269</v>
      </c>
      <c r="B1396" s="527" t="s">
        <v>1246</v>
      </c>
      <c r="C1396" s="518">
        <v>0</v>
      </c>
      <c r="D1396" s="518"/>
      <c r="E1396" s="518"/>
      <c r="F1396" s="528">
        <f t="shared" si="48"/>
        <v>0</v>
      </c>
      <c r="G1396" s="528">
        <f t="shared" si="49"/>
        <v>0</v>
      </c>
    </row>
    <row r="1397" outlineLevel="2" spans="1:7">
      <c r="A1397" s="526">
        <v>2300296</v>
      </c>
      <c r="B1397" s="527" t="s">
        <v>1247</v>
      </c>
      <c r="C1397" s="518">
        <v>22700</v>
      </c>
      <c r="D1397" s="518">
        <v>12854</v>
      </c>
      <c r="E1397" s="518"/>
      <c r="F1397" s="528"/>
      <c r="G1397" s="528"/>
    </row>
    <row r="1398" ht="27" outlineLevel="2" spans="1:7">
      <c r="A1398" s="526">
        <v>2300297</v>
      </c>
      <c r="B1398" s="527" t="s">
        <v>1248</v>
      </c>
      <c r="C1398" s="518">
        <v>5113</v>
      </c>
      <c r="D1398" s="518">
        <v>5113</v>
      </c>
      <c r="E1398" s="518"/>
      <c r="F1398" s="528"/>
      <c r="G1398" s="528"/>
    </row>
    <row r="1399" outlineLevel="2" spans="1:7">
      <c r="A1399" s="526">
        <v>1100298</v>
      </c>
      <c r="B1399" s="527" t="s">
        <v>148</v>
      </c>
      <c r="C1399" s="518">
        <v>0</v>
      </c>
      <c r="D1399" s="518"/>
      <c r="E1399" s="518"/>
      <c r="F1399" s="528"/>
      <c r="G1399" s="528"/>
    </row>
    <row r="1400" outlineLevel="2" spans="1:7">
      <c r="A1400" s="526">
        <v>2300299</v>
      </c>
      <c r="B1400" s="527" t="s">
        <v>1249</v>
      </c>
      <c r="C1400" s="518">
        <v>3400</v>
      </c>
      <c r="D1400" s="518">
        <v>1268.61</v>
      </c>
      <c r="E1400" s="518">
        <v>1500</v>
      </c>
      <c r="F1400" s="528">
        <f>IF(C1400&gt;0,E1400/C1400,0)</f>
        <v>0.441176470588235</v>
      </c>
      <c r="G1400" s="528">
        <f>IF(D1400&gt;0,E1400/D1400,0)</f>
        <v>1.18239648118807</v>
      </c>
    </row>
    <row r="1401" outlineLevel="1" spans="1:7">
      <c r="A1401" s="524">
        <v>23003</v>
      </c>
      <c r="B1401" s="525" t="s">
        <v>1250</v>
      </c>
      <c r="C1401" s="511">
        <f>SUM(C1402:C1422)</f>
        <v>67499.76</v>
      </c>
      <c r="D1401" s="511">
        <f>SUM(D1402:D1422)</f>
        <v>89428.97</v>
      </c>
      <c r="E1401" s="511">
        <f>SUM(E1402:E1422)</f>
        <v>89539</v>
      </c>
      <c r="F1401" s="496">
        <f>IF(C1401&gt;0,E1401/C1401,0)</f>
        <v>1.32650842017809</v>
      </c>
      <c r="G1401" s="496">
        <f>IF(D1401&gt;0,E1401/D1401,0)</f>
        <v>1.00123036192858</v>
      </c>
    </row>
    <row r="1402" outlineLevel="2" spans="1:7">
      <c r="A1402" s="526">
        <v>2300301</v>
      </c>
      <c r="B1402" s="527" t="s">
        <v>151</v>
      </c>
      <c r="C1402" s="518">
        <v>1262.98</v>
      </c>
      <c r="D1402" s="518">
        <v>1950.96</v>
      </c>
      <c r="E1402" s="518">
        <v>2000</v>
      </c>
      <c r="F1402" s="528">
        <f>IF(C1402&gt;0,E1402/C1402,0)</f>
        <v>1.58355635085275</v>
      </c>
      <c r="G1402" s="528">
        <f>IF(D1402&gt;0,E1402/D1402,0)</f>
        <v>1.02513634313364</v>
      </c>
    </row>
    <row r="1403" outlineLevel="2" spans="1:7">
      <c r="A1403" s="526">
        <v>2300302</v>
      </c>
      <c r="B1403" s="527" t="s">
        <v>152</v>
      </c>
      <c r="C1403" s="518">
        <v>0</v>
      </c>
      <c r="D1403" s="518"/>
      <c r="E1403" s="518"/>
      <c r="F1403" s="528">
        <f t="shared" ref="F1403:F1422" si="50">IF(C1403&gt;0,E1403/C1403,0)</f>
        <v>0</v>
      </c>
      <c r="G1403" s="528">
        <f t="shared" ref="G1403:G1422" si="51">IF(D1403&gt;0,E1403/D1403,0)</f>
        <v>0</v>
      </c>
    </row>
    <row r="1404" outlineLevel="2" spans="1:7">
      <c r="A1404" s="526">
        <v>2300303</v>
      </c>
      <c r="B1404" s="527" t="s">
        <v>153</v>
      </c>
      <c r="C1404" s="518">
        <v>170</v>
      </c>
      <c r="D1404" s="518">
        <v>190</v>
      </c>
      <c r="E1404" s="518">
        <v>200</v>
      </c>
      <c r="F1404" s="528">
        <f t="shared" si="50"/>
        <v>1.17647058823529</v>
      </c>
      <c r="G1404" s="528">
        <f t="shared" si="51"/>
        <v>1.05263157894737</v>
      </c>
    </row>
    <row r="1405" outlineLevel="2" spans="1:7">
      <c r="A1405" s="526">
        <v>2300304</v>
      </c>
      <c r="B1405" s="527" t="s">
        <v>154</v>
      </c>
      <c r="C1405" s="518">
        <v>400</v>
      </c>
      <c r="D1405" s="518">
        <v>400</v>
      </c>
      <c r="E1405" s="518"/>
      <c r="F1405" s="528">
        <f t="shared" si="50"/>
        <v>0</v>
      </c>
      <c r="G1405" s="528">
        <f t="shared" si="51"/>
        <v>0</v>
      </c>
    </row>
    <row r="1406" outlineLevel="2" spans="1:7">
      <c r="A1406" s="526">
        <v>2300305</v>
      </c>
      <c r="B1406" s="527" t="s">
        <v>155</v>
      </c>
      <c r="C1406" s="518">
        <v>0</v>
      </c>
      <c r="D1406" s="518"/>
      <c r="E1406" s="518">
        <v>888</v>
      </c>
      <c r="F1406" s="528">
        <f t="shared" si="50"/>
        <v>0</v>
      </c>
      <c r="G1406" s="528">
        <f t="shared" si="51"/>
        <v>0</v>
      </c>
    </row>
    <row r="1407" outlineLevel="2" spans="1:7">
      <c r="A1407" s="526">
        <v>2300306</v>
      </c>
      <c r="B1407" s="527" t="s">
        <v>156</v>
      </c>
      <c r="C1407" s="518">
        <v>8245</v>
      </c>
      <c r="D1407" s="518">
        <v>6479</v>
      </c>
      <c r="E1407" s="518">
        <v>9681</v>
      </c>
      <c r="F1407" s="528">
        <f t="shared" si="50"/>
        <v>1.17416616130988</v>
      </c>
      <c r="G1407" s="528">
        <f t="shared" si="51"/>
        <v>1.49421206976385</v>
      </c>
    </row>
    <row r="1408" outlineLevel="2" spans="1:7">
      <c r="A1408" s="526">
        <v>2300307</v>
      </c>
      <c r="B1408" s="527" t="s">
        <v>157</v>
      </c>
      <c r="C1408" s="518">
        <v>124</v>
      </c>
      <c r="D1408" s="518">
        <v>972</v>
      </c>
      <c r="E1408" s="518">
        <v>1000</v>
      </c>
      <c r="F1408" s="528">
        <f t="shared" si="50"/>
        <v>8.06451612903226</v>
      </c>
      <c r="G1408" s="528">
        <f t="shared" si="51"/>
        <v>1.02880658436214</v>
      </c>
    </row>
    <row r="1409" outlineLevel="2" spans="1:7">
      <c r="A1409" s="526">
        <v>2300308</v>
      </c>
      <c r="B1409" s="527" t="s">
        <v>158</v>
      </c>
      <c r="C1409" s="518">
        <v>7655</v>
      </c>
      <c r="D1409" s="518">
        <v>5569</v>
      </c>
      <c r="E1409" s="518">
        <v>5000</v>
      </c>
      <c r="F1409" s="528">
        <f t="shared" si="50"/>
        <v>0.653167864141084</v>
      </c>
      <c r="G1409" s="528">
        <f t="shared" si="51"/>
        <v>0.897827258035554</v>
      </c>
    </row>
    <row r="1410" outlineLevel="2" spans="1:7">
      <c r="A1410" s="526">
        <v>2300310</v>
      </c>
      <c r="B1410" s="527" t="s">
        <v>159</v>
      </c>
      <c r="C1410" s="518">
        <v>3050</v>
      </c>
      <c r="D1410" s="518">
        <v>1350.57</v>
      </c>
      <c r="E1410" s="518">
        <v>1000</v>
      </c>
      <c r="F1410" s="528">
        <f t="shared" si="50"/>
        <v>0.327868852459016</v>
      </c>
      <c r="G1410" s="528">
        <f t="shared" si="51"/>
        <v>0.740428115536403</v>
      </c>
    </row>
    <row r="1411" outlineLevel="2" spans="1:7">
      <c r="A1411" s="526">
        <v>2300311</v>
      </c>
      <c r="B1411" s="527" t="s">
        <v>160</v>
      </c>
      <c r="C1411" s="518">
        <v>5913</v>
      </c>
      <c r="D1411" s="518">
        <v>6643</v>
      </c>
      <c r="E1411" s="518">
        <v>6500</v>
      </c>
      <c r="F1411" s="528">
        <f t="shared" si="50"/>
        <v>1.09927278877051</v>
      </c>
      <c r="G1411" s="528">
        <f t="shared" si="51"/>
        <v>0.978473581213307</v>
      </c>
    </row>
    <row r="1412" outlineLevel="2" spans="1:7">
      <c r="A1412" s="526">
        <v>2300312</v>
      </c>
      <c r="B1412" s="527" t="s">
        <v>161</v>
      </c>
      <c r="C1412" s="518">
        <v>2861</v>
      </c>
      <c r="D1412" s="518">
        <v>4694</v>
      </c>
      <c r="E1412" s="518">
        <v>2600</v>
      </c>
      <c r="F1412" s="528">
        <f t="shared" si="50"/>
        <v>0.908773156239077</v>
      </c>
      <c r="G1412" s="528">
        <f t="shared" si="51"/>
        <v>0.553898593949723</v>
      </c>
    </row>
    <row r="1413" outlineLevel="2" spans="1:7">
      <c r="A1413" s="526">
        <v>2300313</v>
      </c>
      <c r="B1413" s="527" t="s">
        <v>162</v>
      </c>
      <c r="C1413" s="518">
        <v>24148.89</v>
      </c>
      <c r="D1413" s="518">
        <v>13044.85</v>
      </c>
      <c r="E1413" s="518">
        <v>14000</v>
      </c>
      <c r="F1413" s="528">
        <f t="shared" si="50"/>
        <v>0.579736791214834</v>
      </c>
      <c r="G1413" s="528">
        <f t="shared" si="51"/>
        <v>1.07322046631429</v>
      </c>
    </row>
    <row r="1414" outlineLevel="2" spans="1:7">
      <c r="A1414" s="526">
        <v>2300314</v>
      </c>
      <c r="B1414" s="527" t="s">
        <v>163</v>
      </c>
      <c r="C1414" s="518">
        <v>0</v>
      </c>
      <c r="D1414" s="518">
        <v>5000</v>
      </c>
      <c r="E1414" s="518">
        <v>5000</v>
      </c>
      <c r="F1414" s="528">
        <f t="shared" si="50"/>
        <v>0</v>
      </c>
      <c r="G1414" s="528">
        <f t="shared" si="51"/>
        <v>1</v>
      </c>
    </row>
    <row r="1415" outlineLevel="2" spans="1:7">
      <c r="A1415" s="526">
        <v>2300315</v>
      </c>
      <c r="B1415" s="527" t="s">
        <v>1251</v>
      </c>
      <c r="C1415" s="518">
        <v>8978.76</v>
      </c>
      <c r="D1415" s="518">
        <v>15665.76</v>
      </c>
      <c r="E1415" s="518">
        <v>8500</v>
      </c>
      <c r="F1415" s="528">
        <f t="shared" si="50"/>
        <v>0.946678605954497</v>
      </c>
      <c r="G1415" s="528">
        <f t="shared" si="51"/>
        <v>0.542584592129587</v>
      </c>
    </row>
    <row r="1416" outlineLevel="2" spans="1:7">
      <c r="A1416" s="526">
        <v>2300316</v>
      </c>
      <c r="B1416" s="527" t="s">
        <v>165</v>
      </c>
      <c r="C1416" s="518">
        <v>3815.13</v>
      </c>
      <c r="D1416" s="518">
        <v>4183.83</v>
      </c>
      <c r="E1416" s="518">
        <v>4500</v>
      </c>
      <c r="F1416" s="528">
        <f t="shared" si="50"/>
        <v>1.17951419741922</v>
      </c>
      <c r="G1416" s="528">
        <f t="shared" si="51"/>
        <v>1.07556951405769</v>
      </c>
    </row>
    <row r="1417" outlineLevel="2" spans="1:7">
      <c r="A1417" s="526">
        <v>2300317</v>
      </c>
      <c r="B1417" s="527" t="s">
        <v>166</v>
      </c>
      <c r="C1417" s="518">
        <v>0</v>
      </c>
      <c r="D1417" s="518"/>
      <c r="E1417" s="518"/>
      <c r="F1417" s="528">
        <f t="shared" si="50"/>
        <v>0</v>
      </c>
      <c r="G1417" s="528">
        <f t="shared" si="51"/>
        <v>0</v>
      </c>
    </row>
    <row r="1418" outlineLevel="2" spans="1:7">
      <c r="A1418" s="526">
        <v>2300320</v>
      </c>
      <c r="B1418" s="527" t="s">
        <v>167</v>
      </c>
      <c r="C1418" s="518">
        <v>476</v>
      </c>
      <c r="D1418" s="518">
        <v>610</v>
      </c>
      <c r="E1418" s="518">
        <v>580</v>
      </c>
      <c r="F1418" s="528">
        <f t="shared" si="50"/>
        <v>1.21848739495798</v>
      </c>
      <c r="G1418" s="528">
        <f t="shared" si="51"/>
        <v>0.950819672131147</v>
      </c>
    </row>
    <row r="1419" outlineLevel="2" spans="1:7">
      <c r="A1419" s="526">
        <v>2300321</v>
      </c>
      <c r="B1419" s="527" t="s">
        <v>168</v>
      </c>
      <c r="C1419" s="518">
        <v>0</v>
      </c>
      <c r="D1419" s="518">
        <v>17965</v>
      </c>
      <c r="E1419" s="518">
        <v>9090</v>
      </c>
      <c r="F1419" s="528">
        <f t="shared" si="50"/>
        <v>0</v>
      </c>
      <c r="G1419" s="528">
        <f t="shared" si="51"/>
        <v>0.505983857500696</v>
      </c>
    </row>
    <row r="1420" outlineLevel="2" spans="1:7">
      <c r="A1420" s="526">
        <v>2300322</v>
      </c>
      <c r="B1420" s="527" t="s">
        <v>169</v>
      </c>
      <c r="C1420" s="518">
        <v>0</v>
      </c>
      <c r="D1420" s="518"/>
      <c r="E1420" s="518"/>
      <c r="F1420" s="528">
        <f t="shared" si="50"/>
        <v>0</v>
      </c>
      <c r="G1420" s="528">
        <f t="shared" si="51"/>
        <v>0</v>
      </c>
    </row>
    <row r="1421" outlineLevel="2" spans="1:7">
      <c r="A1421" s="526">
        <v>2300324</v>
      </c>
      <c r="B1421" s="527" t="s">
        <v>170</v>
      </c>
      <c r="C1421" s="518">
        <v>100</v>
      </c>
      <c r="D1421" s="518">
        <v>250</v>
      </c>
      <c r="E1421" s="518">
        <v>15000</v>
      </c>
      <c r="F1421" s="528">
        <f t="shared" si="50"/>
        <v>150</v>
      </c>
      <c r="G1421" s="528">
        <f t="shared" si="51"/>
        <v>60</v>
      </c>
    </row>
    <row r="1422" outlineLevel="2" spans="1:7">
      <c r="A1422" s="526">
        <v>2300399</v>
      </c>
      <c r="B1422" s="527" t="s">
        <v>349</v>
      </c>
      <c r="C1422" s="518">
        <v>300</v>
      </c>
      <c r="D1422" s="518">
        <v>4461</v>
      </c>
      <c r="E1422" s="518">
        <v>4000</v>
      </c>
      <c r="F1422" s="528">
        <f t="shared" si="50"/>
        <v>13.3333333333333</v>
      </c>
      <c r="G1422" s="528">
        <f t="shared" si="51"/>
        <v>0.896659941717104</v>
      </c>
    </row>
    <row r="1423" outlineLevel="1" spans="1:7">
      <c r="A1423" s="524">
        <v>23006</v>
      </c>
      <c r="B1423" s="525" t="s">
        <v>1252</v>
      </c>
      <c r="C1423" s="511">
        <f>SUM(C1424:C1425)</f>
        <v>116000</v>
      </c>
      <c r="D1423" s="511">
        <f>SUM(D1424:D1425)</f>
        <v>117340</v>
      </c>
      <c r="E1423" s="511">
        <f>SUM(E1424:E1425)</f>
        <v>125580</v>
      </c>
      <c r="F1423" s="496">
        <f t="shared" ref="F1423:F1433" si="52">IF(C1423&gt;0,E1423/C1423,0)</f>
        <v>1.08258620689655</v>
      </c>
      <c r="G1423" s="496">
        <f t="shared" ref="G1423:G1433" si="53">IF(D1423&gt;0,E1423/D1423,0)</f>
        <v>1.07022328276802</v>
      </c>
    </row>
    <row r="1424" outlineLevel="2" spans="1:7">
      <c r="A1424" s="526">
        <v>2300601</v>
      </c>
      <c r="B1424" s="527" t="s">
        <v>1253</v>
      </c>
      <c r="C1424" s="518">
        <v>100000</v>
      </c>
      <c r="D1424" s="518">
        <v>101460</v>
      </c>
      <c r="E1424" s="518">
        <v>109580</v>
      </c>
      <c r="F1424" s="528">
        <f t="shared" si="52"/>
        <v>1.0958</v>
      </c>
      <c r="G1424" s="528">
        <f t="shared" si="53"/>
        <v>1.08003153952296</v>
      </c>
    </row>
    <row r="1425" outlineLevel="2" spans="1:7">
      <c r="A1425" s="526">
        <v>2300602</v>
      </c>
      <c r="B1425" s="527" t="s">
        <v>1254</v>
      </c>
      <c r="C1425" s="518">
        <v>16000</v>
      </c>
      <c r="D1425" s="518">
        <v>15880</v>
      </c>
      <c r="E1425" s="518">
        <v>16000</v>
      </c>
      <c r="F1425" s="528">
        <f t="shared" si="52"/>
        <v>1</v>
      </c>
      <c r="G1425" s="528">
        <f t="shared" si="53"/>
        <v>1.00755667506297</v>
      </c>
    </row>
    <row r="1426" outlineLevel="1" spans="1:7">
      <c r="A1426" s="524">
        <v>23008</v>
      </c>
      <c r="B1426" s="525" t="s">
        <v>1255</v>
      </c>
      <c r="C1426" s="511">
        <v>0</v>
      </c>
      <c r="D1426" s="511">
        <v>0</v>
      </c>
      <c r="E1426" s="511">
        <v>0</v>
      </c>
      <c r="F1426" s="496">
        <f t="shared" si="52"/>
        <v>0</v>
      </c>
      <c r="G1426" s="496">
        <f t="shared" si="53"/>
        <v>0</v>
      </c>
    </row>
    <row r="1427" outlineLevel="1" spans="1:7">
      <c r="A1427" s="524">
        <v>23009</v>
      </c>
      <c r="B1427" s="525" t="s">
        <v>1256</v>
      </c>
      <c r="C1427" s="511">
        <f>SUM(C1428)</f>
        <v>22294</v>
      </c>
      <c r="D1427" s="511">
        <f>SUM(D1428)</f>
        <v>137159.52</v>
      </c>
      <c r="E1427" s="511">
        <f>SUM(E1428)</f>
        <v>52292.1057559999</v>
      </c>
      <c r="F1427" s="496">
        <f t="shared" si="52"/>
        <v>2.34556857253072</v>
      </c>
      <c r="G1427" s="496">
        <f t="shared" si="53"/>
        <v>0.381250282561502</v>
      </c>
    </row>
    <row r="1428" outlineLevel="2" spans="1:7">
      <c r="A1428" s="526">
        <v>2300901</v>
      </c>
      <c r="B1428" s="527" t="s">
        <v>1257</v>
      </c>
      <c r="C1428" s="518">
        <v>22294</v>
      </c>
      <c r="D1428" s="518">
        <v>137159.52</v>
      </c>
      <c r="E1428" s="518">
        <v>52292.1057559999</v>
      </c>
      <c r="F1428" s="528">
        <f t="shared" si="52"/>
        <v>2.34556857253072</v>
      </c>
      <c r="G1428" s="528">
        <f t="shared" si="53"/>
        <v>0.381250282561502</v>
      </c>
    </row>
    <row r="1429" outlineLevel="1" spans="1:7">
      <c r="A1429" s="524">
        <v>23011</v>
      </c>
      <c r="B1429" s="525" t="s">
        <v>1258</v>
      </c>
      <c r="C1429" s="511">
        <f>SUM(C1430:C1433)</f>
        <v>4200</v>
      </c>
      <c r="D1429" s="511">
        <f>SUM(D1430:D1433)</f>
        <v>4200</v>
      </c>
      <c r="E1429" s="511">
        <f>SUM(E1430:E1433)</f>
        <v>0</v>
      </c>
      <c r="F1429" s="496">
        <f t="shared" si="52"/>
        <v>0</v>
      </c>
      <c r="G1429" s="496">
        <f t="shared" si="53"/>
        <v>0</v>
      </c>
    </row>
    <row r="1430" outlineLevel="2" spans="1:7">
      <c r="A1430" s="526">
        <v>2301101</v>
      </c>
      <c r="B1430" s="527" t="s">
        <v>1259</v>
      </c>
      <c r="C1430" s="518">
        <v>4200</v>
      </c>
      <c r="D1430" s="518">
        <v>4200</v>
      </c>
      <c r="E1430" s="518"/>
      <c r="F1430" s="528">
        <f t="shared" si="52"/>
        <v>0</v>
      </c>
      <c r="G1430" s="528">
        <f t="shared" si="53"/>
        <v>0</v>
      </c>
    </row>
    <row r="1431" ht="27" outlineLevel="2" spans="1:7">
      <c r="A1431" s="526">
        <v>2301102</v>
      </c>
      <c r="B1431" s="527" t="s">
        <v>1260</v>
      </c>
      <c r="C1431" s="518">
        <v>0</v>
      </c>
      <c r="D1431" s="518"/>
      <c r="E1431" s="518"/>
      <c r="F1431" s="528">
        <f t="shared" si="52"/>
        <v>0</v>
      </c>
      <c r="G1431" s="528">
        <f t="shared" si="53"/>
        <v>0</v>
      </c>
    </row>
    <row r="1432" ht="27" outlineLevel="2" spans="1:7">
      <c r="A1432" s="526">
        <v>2301103</v>
      </c>
      <c r="B1432" s="527" t="s">
        <v>1261</v>
      </c>
      <c r="C1432" s="518">
        <v>0</v>
      </c>
      <c r="D1432" s="518"/>
      <c r="E1432" s="518"/>
      <c r="F1432" s="528">
        <f t="shared" si="52"/>
        <v>0</v>
      </c>
      <c r="G1432" s="528">
        <f t="shared" si="53"/>
        <v>0</v>
      </c>
    </row>
    <row r="1433" ht="27" outlineLevel="2" spans="1:7">
      <c r="A1433" s="526">
        <v>2301104</v>
      </c>
      <c r="B1433" s="527" t="s">
        <v>1262</v>
      </c>
      <c r="C1433" s="518">
        <v>0</v>
      </c>
      <c r="D1433" s="518"/>
      <c r="E1433" s="518"/>
      <c r="F1433" s="528">
        <f t="shared" si="52"/>
        <v>0</v>
      </c>
      <c r="G1433" s="528">
        <f t="shared" si="53"/>
        <v>0</v>
      </c>
    </row>
    <row r="1434" outlineLevel="1" spans="1:7">
      <c r="A1434" s="524">
        <v>23015</v>
      </c>
      <c r="B1434" s="525" t="s">
        <v>1263</v>
      </c>
      <c r="C1434" s="511">
        <v>50000</v>
      </c>
      <c r="D1434" s="511">
        <v>50000</v>
      </c>
      <c r="E1434" s="511">
        <v>32500</v>
      </c>
      <c r="F1434" s="496">
        <f t="shared" ref="F1434:F1437" si="54">IF(C1434&gt;0,E1434/C1434,0)</f>
        <v>0.65</v>
      </c>
      <c r="G1434" s="496">
        <f t="shared" ref="G1434:G1437" si="55">IF(D1434&gt;0,E1434/D1434,0)</f>
        <v>0.65</v>
      </c>
    </row>
    <row r="1435" outlineLevel="1" spans="1:7">
      <c r="A1435" s="524">
        <v>23016</v>
      </c>
      <c r="B1435" s="525" t="s">
        <v>1264</v>
      </c>
      <c r="C1435" s="511">
        <v>0</v>
      </c>
      <c r="D1435" s="511">
        <v>0</v>
      </c>
      <c r="E1435" s="511">
        <v>0</v>
      </c>
      <c r="F1435" s="496">
        <f t="shared" si="54"/>
        <v>0</v>
      </c>
      <c r="G1435" s="496">
        <f t="shared" si="55"/>
        <v>0</v>
      </c>
    </row>
    <row r="1436" outlineLevel="1" spans="1:7">
      <c r="A1436" s="524">
        <v>23021</v>
      </c>
      <c r="B1436" s="525" t="s">
        <v>1265</v>
      </c>
      <c r="C1436" s="511">
        <f>SUM(C1437:C1440)</f>
        <v>0</v>
      </c>
      <c r="D1436" s="511">
        <f>SUM(D1437:D1440)</f>
        <v>0</v>
      </c>
      <c r="E1436" s="511">
        <f>SUM(E1437:E1440)</f>
        <v>0</v>
      </c>
      <c r="F1436" s="496">
        <f t="shared" si="54"/>
        <v>0</v>
      </c>
      <c r="G1436" s="496">
        <f t="shared" si="55"/>
        <v>0</v>
      </c>
    </row>
    <row r="1437" outlineLevel="2" spans="1:7">
      <c r="A1437" s="526">
        <v>2302101</v>
      </c>
      <c r="B1437" s="527" t="s">
        <v>1025</v>
      </c>
      <c r="C1437" s="518"/>
      <c r="D1437" s="518"/>
      <c r="E1437" s="518"/>
      <c r="F1437" s="528">
        <f t="shared" si="54"/>
        <v>0</v>
      </c>
      <c r="G1437" s="528">
        <f t="shared" si="55"/>
        <v>0</v>
      </c>
    </row>
    <row r="1438" outlineLevel="2" spans="1:7">
      <c r="A1438" s="526">
        <v>2302102</v>
      </c>
      <c r="B1438" s="527" t="s">
        <v>1266</v>
      </c>
      <c r="C1438" s="518"/>
      <c r="D1438" s="518"/>
      <c r="E1438" s="518"/>
      <c r="F1438" s="528">
        <f t="shared" ref="F1438:F1444" si="56">IF(C1438&gt;0,E1438/C1438,0)</f>
        <v>0</v>
      </c>
      <c r="G1438" s="528">
        <f t="shared" ref="G1438:G1444" si="57">IF(D1438&gt;0,E1438/D1438,0)</f>
        <v>0</v>
      </c>
    </row>
    <row r="1439" outlineLevel="2" spans="1:7">
      <c r="A1439" s="526">
        <v>2302103</v>
      </c>
      <c r="B1439" s="527" t="s">
        <v>1267</v>
      </c>
      <c r="C1439" s="518"/>
      <c r="D1439" s="518"/>
      <c r="E1439" s="518"/>
      <c r="F1439" s="528">
        <f t="shared" si="56"/>
        <v>0</v>
      </c>
      <c r="G1439" s="528">
        <f t="shared" si="57"/>
        <v>0</v>
      </c>
    </row>
    <row r="1440" outlineLevel="2" spans="1:7">
      <c r="A1440" s="526">
        <v>2302199</v>
      </c>
      <c r="B1440" s="527" t="s">
        <v>1268</v>
      </c>
      <c r="C1440" s="518"/>
      <c r="D1440" s="518"/>
      <c r="E1440" s="518"/>
      <c r="F1440" s="528">
        <f t="shared" si="56"/>
        <v>0</v>
      </c>
      <c r="G1440" s="528">
        <f t="shared" si="57"/>
        <v>0</v>
      </c>
    </row>
    <row r="1441" spans="1:7">
      <c r="A1441" s="520"/>
      <c r="B1441" s="521"/>
      <c r="C1441" s="518"/>
      <c r="D1441" s="518"/>
      <c r="E1441" s="518"/>
      <c r="F1441" s="496"/>
      <c r="G1441" s="496"/>
    </row>
    <row r="1442" s="502" customFormat="1" spans="1:16381">
      <c r="A1442" s="522">
        <v>231</v>
      </c>
      <c r="B1442" s="523" t="s">
        <v>1269</v>
      </c>
      <c r="C1442" s="511">
        <f>SUM(C1443,C1445,C1450)</f>
        <v>89085</v>
      </c>
      <c r="D1442" s="511">
        <f>SUM(D1443,D1445,D1450)</f>
        <v>89085</v>
      </c>
      <c r="E1442" s="511">
        <f>SUM(E1443,E1445,E1450)</f>
        <v>25351</v>
      </c>
      <c r="F1442" s="496">
        <f t="shared" si="56"/>
        <v>0.284570915417859</v>
      </c>
      <c r="G1442" s="496">
        <f t="shared" si="57"/>
        <v>0.284570915417859</v>
      </c>
      <c r="H1442" s="529"/>
      <c r="I1442" s="531"/>
      <c r="J1442" s="529"/>
      <c r="K1442" s="531"/>
      <c r="L1442" s="529"/>
      <c r="M1442" s="531"/>
      <c r="N1442" s="529"/>
      <c r="O1442" s="531"/>
      <c r="P1442" s="529"/>
      <c r="Q1442" s="531"/>
      <c r="R1442" s="529"/>
      <c r="S1442" s="531"/>
      <c r="T1442" s="529"/>
      <c r="U1442" s="531"/>
      <c r="V1442" s="529"/>
      <c r="W1442" s="531"/>
      <c r="X1442" s="529"/>
      <c r="Y1442" s="531"/>
      <c r="Z1442" s="529"/>
      <c r="AA1442" s="531"/>
      <c r="AB1442" s="529"/>
      <c r="AC1442" s="531"/>
      <c r="AD1442" s="529"/>
      <c r="AE1442" s="531"/>
      <c r="AF1442" s="529"/>
      <c r="AG1442" s="531"/>
      <c r="AH1442" s="529"/>
      <c r="AI1442" s="531"/>
      <c r="AJ1442" s="529"/>
      <c r="AK1442" s="531"/>
      <c r="AL1442" s="529"/>
      <c r="AM1442" s="531"/>
      <c r="AN1442" s="529"/>
      <c r="AO1442" s="531"/>
      <c r="AP1442" s="529"/>
      <c r="AQ1442" s="531"/>
      <c r="AR1442" s="529"/>
      <c r="AS1442" s="531"/>
      <c r="AT1442" s="529"/>
      <c r="AU1442" s="531"/>
      <c r="AV1442" s="529"/>
      <c r="AW1442" s="531"/>
      <c r="AX1442" s="529"/>
      <c r="AY1442" s="531"/>
      <c r="AZ1442" s="529"/>
      <c r="BA1442" s="531"/>
      <c r="BB1442" s="529"/>
      <c r="BC1442" s="531"/>
      <c r="BD1442" s="529"/>
      <c r="BE1442" s="531"/>
      <c r="BF1442" s="529"/>
      <c r="BG1442" s="531"/>
      <c r="BH1442" s="529"/>
      <c r="BI1442" s="531"/>
      <c r="BJ1442" s="529"/>
      <c r="BK1442" s="531"/>
      <c r="BL1442" s="529"/>
      <c r="BM1442" s="531"/>
      <c r="BN1442" s="529"/>
      <c r="BO1442" s="531"/>
      <c r="BP1442" s="529"/>
      <c r="BQ1442" s="531"/>
      <c r="BR1442" s="529"/>
      <c r="BS1442" s="531"/>
      <c r="BT1442" s="529"/>
      <c r="BU1442" s="531"/>
      <c r="BV1442" s="529"/>
      <c r="BW1442" s="531"/>
      <c r="BX1442" s="529"/>
      <c r="BY1442" s="531"/>
      <c r="BZ1442" s="529"/>
      <c r="CA1442" s="531"/>
      <c r="CB1442" s="529"/>
      <c r="CC1442" s="531"/>
      <c r="CD1442" s="529"/>
      <c r="CE1442" s="531"/>
      <c r="CF1442" s="529"/>
      <c r="CG1442" s="531"/>
      <c r="CH1442" s="529"/>
      <c r="CI1442" s="531"/>
      <c r="CJ1442" s="529"/>
      <c r="CK1442" s="531"/>
      <c r="CL1442" s="529"/>
      <c r="CM1442" s="531"/>
      <c r="CN1442" s="529"/>
      <c r="CO1442" s="531"/>
      <c r="CP1442" s="529"/>
      <c r="CQ1442" s="531"/>
      <c r="CR1442" s="529"/>
      <c r="CS1442" s="531"/>
      <c r="CT1442" s="529"/>
      <c r="CU1442" s="531"/>
      <c r="CV1442" s="529"/>
      <c r="CW1442" s="531"/>
      <c r="CX1442" s="529"/>
      <c r="CY1442" s="531"/>
      <c r="CZ1442" s="529"/>
      <c r="DA1442" s="531"/>
      <c r="DB1442" s="529"/>
      <c r="DC1442" s="531"/>
      <c r="DD1442" s="529"/>
      <c r="DE1442" s="531"/>
      <c r="DF1442" s="529"/>
      <c r="DG1442" s="531"/>
      <c r="DH1442" s="529"/>
      <c r="DI1442" s="531"/>
      <c r="DJ1442" s="529"/>
      <c r="DK1442" s="531"/>
      <c r="DL1442" s="529"/>
      <c r="DM1442" s="531"/>
      <c r="DN1442" s="529"/>
      <c r="DO1442" s="531"/>
      <c r="DP1442" s="529"/>
      <c r="DQ1442" s="531"/>
      <c r="DR1442" s="529"/>
      <c r="DS1442" s="531"/>
      <c r="DT1442" s="529"/>
      <c r="DU1442" s="531"/>
      <c r="DV1442" s="529"/>
      <c r="DW1442" s="531"/>
      <c r="DX1442" s="529"/>
      <c r="DY1442" s="531"/>
      <c r="DZ1442" s="529"/>
      <c r="EA1442" s="531"/>
      <c r="EB1442" s="529"/>
      <c r="EC1442" s="531"/>
      <c r="ED1442" s="529"/>
      <c r="EE1442" s="531"/>
      <c r="EF1442" s="529"/>
      <c r="EG1442" s="531"/>
      <c r="EH1442" s="529"/>
      <c r="EI1442" s="531"/>
      <c r="EJ1442" s="529"/>
      <c r="EK1442" s="531"/>
      <c r="EL1442" s="529"/>
      <c r="EM1442" s="531"/>
      <c r="EN1442" s="529"/>
      <c r="EO1442" s="531"/>
      <c r="EP1442" s="529"/>
      <c r="EQ1442" s="531"/>
      <c r="ER1442" s="529"/>
      <c r="ES1442" s="531"/>
      <c r="ET1442" s="529"/>
      <c r="EU1442" s="531"/>
      <c r="EV1442" s="529"/>
      <c r="EW1442" s="531"/>
      <c r="EX1442" s="529"/>
      <c r="EY1442" s="531"/>
      <c r="EZ1442" s="529"/>
      <c r="FA1442" s="531"/>
      <c r="FB1442" s="529"/>
      <c r="FC1442" s="531"/>
      <c r="FD1442" s="529"/>
      <c r="FE1442" s="531"/>
      <c r="FF1442" s="529"/>
      <c r="FG1442" s="531"/>
      <c r="FH1442" s="529"/>
      <c r="FI1442" s="531"/>
      <c r="FJ1442" s="529"/>
      <c r="FK1442" s="531"/>
      <c r="FL1442" s="529"/>
      <c r="FM1442" s="531"/>
      <c r="FN1442" s="529"/>
      <c r="FO1442" s="531"/>
      <c r="FP1442" s="529"/>
      <c r="FQ1442" s="531"/>
      <c r="FR1442" s="529"/>
      <c r="FS1442" s="531"/>
      <c r="FT1442" s="529"/>
      <c r="FU1442" s="531"/>
      <c r="FV1442" s="529"/>
      <c r="FW1442" s="531"/>
      <c r="FX1442" s="529"/>
      <c r="FY1442" s="531"/>
      <c r="FZ1442" s="529"/>
      <c r="GA1442" s="531"/>
      <c r="GB1442" s="529"/>
      <c r="GC1442" s="531"/>
      <c r="GD1442" s="529"/>
      <c r="GE1442" s="531"/>
      <c r="GF1442" s="529"/>
      <c r="GG1442" s="531"/>
      <c r="GH1442" s="529"/>
      <c r="GI1442" s="531"/>
      <c r="GJ1442" s="529"/>
      <c r="GK1442" s="531"/>
      <c r="GL1442" s="529"/>
      <c r="GM1442" s="531"/>
      <c r="GN1442" s="529"/>
      <c r="GO1442" s="531"/>
      <c r="GP1442" s="529"/>
      <c r="GQ1442" s="531"/>
      <c r="GR1442" s="529"/>
      <c r="GS1442" s="531"/>
      <c r="GT1442" s="529"/>
      <c r="GU1442" s="531"/>
      <c r="GV1442" s="529"/>
      <c r="GW1442" s="531"/>
      <c r="GX1442" s="529"/>
      <c r="GY1442" s="531"/>
      <c r="GZ1442" s="529"/>
      <c r="HA1442" s="531"/>
      <c r="HB1442" s="529"/>
      <c r="HC1442" s="531"/>
      <c r="HD1442" s="529"/>
      <c r="HE1442" s="531"/>
      <c r="HF1442" s="529"/>
      <c r="HG1442" s="531"/>
      <c r="HH1442" s="529"/>
      <c r="HI1442" s="531"/>
      <c r="HJ1442" s="529"/>
      <c r="HK1442" s="531"/>
      <c r="HL1442" s="529"/>
      <c r="HM1442" s="531"/>
      <c r="HN1442" s="529"/>
      <c r="HO1442" s="531"/>
      <c r="HP1442" s="529"/>
      <c r="HQ1442" s="531"/>
      <c r="HR1442" s="529"/>
      <c r="HS1442" s="531"/>
      <c r="HT1442" s="529"/>
      <c r="HU1442" s="531"/>
      <c r="HV1442" s="529"/>
      <c r="HW1442" s="531"/>
      <c r="HX1442" s="529"/>
      <c r="HY1442" s="531"/>
      <c r="HZ1442" s="529"/>
      <c r="IA1442" s="531"/>
      <c r="IB1442" s="529"/>
      <c r="IC1442" s="531"/>
      <c r="ID1442" s="529"/>
      <c r="IE1442" s="531"/>
      <c r="IF1442" s="529"/>
      <c r="IG1442" s="531"/>
      <c r="IH1442" s="529"/>
      <c r="II1442" s="531"/>
      <c r="IJ1442" s="529"/>
      <c r="IK1442" s="531"/>
      <c r="IL1442" s="529"/>
      <c r="IM1442" s="531"/>
      <c r="IN1442" s="529"/>
      <c r="IO1442" s="531"/>
      <c r="IP1442" s="529"/>
      <c r="IQ1442" s="531"/>
      <c r="IR1442" s="529"/>
      <c r="IS1442" s="531"/>
      <c r="IT1442" s="529"/>
      <c r="IU1442" s="531"/>
      <c r="IV1442" s="529"/>
      <c r="IW1442" s="531"/>
      <c r="IX1442" s="529"/>
      <c r="IY1442" s="531"/>
      <c r="IZ1442" s="529"/>
      <c r="JA1442" s="531"/>
      <c r="JB1442" s="529"/>
      <c r="JC1442" s="531"/>
      <c r="JD1442" s="529"/>
      <c r="JE1442" s="531"/>
      <c r="JF1442" s="529"/>
      <c r="JG1442" s="531"/>
      <c r="JH1442" s="529"/>
      <c r="JI1442" s="531"/>
      <c r="JJ1442" s="529"/>
      <c r="JK1442" s="531"/>
      <c r="JL1442" s="529"/>
      <c r="JM1442" s="531"/>
      <c r="JN1442" s="529"/>
      <c r="JO1442" s="531"/>
      <c r="JP1442" s="529"/>
      <c r="JQ1442" s="531"/>
      <c r="JR1442" s="529"/>
      <c r="JS1442" s="531"/>
      <c r="JT1442" s="529"/>
      <c r="JU1442" s="531"/>
      <c r="JV1442" s="529"/>
      <c r="JW1442" s="531"/>
      <c r="JX1442" s="529"/>
      <c r="JY1442" s="531"/>
      <c r="JZ1442" s="529"/>
      <c r="KA1442" s="531"/>
      <c r="KB1442" s="529"/>
      <c r="KC1442" s="531"/>
      <c r="KD1442" s="529"/>
      <c r="KE1442" s="531"/>
      <c r="KF1442" s="529"/>
      <c r="KG1442" s="531"/>
      <c r="KH1442" s="529"/>
      <c r="KI1442" s="531"/>
      <c r="KJ1442" s="529"/>
      <c r="KK1442" s="531"/>
      <c r="KL1442" s="529"/>
      <c r="KM1442" s="531"/>
      <c r="KN1442" s="529"/>
      <c r="KO1442" s="531"/>
      <c r="KP1442" s="529"/>
      <c r="KQ1442" s="531"/>
      <c r="KR1442" s="529"/>
      <c r="KS1442" s="531"/>
      <c r="KT1442" s="529"/>
      <c r="KU1442" s="531"/>
      <c r="KV1442" s="529"/>
      <c r="KW1442" s="531"/>
      <c r="KX1442" s="529"/>
      <c r="KY1442" s="531"/>
      <c r="KZ1442" s="529"/>
      <c r="LA1442" s="531"/>
      <c r="LB1442" s="529"/>
      <c r="LC1442" s="531"/>
      <c r="LD1442" s="529"/>
      <c r="LE1442" s="531"/>
      <c r="LF1442" s="529"/>
      <c r="LG1442" s="531"/>
      <c r="LH1442" s="529"/>
      <c r="LI1442" s="531"/>
      <c r="LJ1442" s="529"/>
      <c r="LK1442" s="531"/>
      <c r="LL1442" s="529"/>
      <c r="LM1442" s="531"/>
      <c r="LN1442" s="529"/>
      <c r="LO1442" s="531"/>
      <c r="LP1442" s="529"/>
      <c r="LQ1442" s="531"/>
      <c r="LR1442" s="529"/>
      <c r="LS1442" s="531"/>
      <c r="LT1442" s="529"/>
      <c r="LU1442" s="531"/>
      <c r="LV1442" s="529"/>
      <c r="LW1442" s="531"/>
      <c r="LX1442" s="529"/>
      <c r="LY1442" s="531"/>
      <c r="LZ1442" s="529"/>
      <c r="MA1442" s="531"/>
      <c r="MB1442" s="529"/>
      <c r="MC1442" s="531"/>
      <c r="MD1442" s="529"/>
      <c r="ME1442" s="531"/>
      <c r="MF1442" s="529"/>
      <c r="MG1442" s="531"/>
      <c r="MH1442" s="529"/>
      <c r="MI1442" s="531"/>
      <c r="MJ1442" s="529"/>
      <c r="MK1442" s="531"/>
      <c r="ML1442" s="529"/>
      <c r="MM1442" s="531"/>
      <c r="MN1442" s="529"/>
      <c r="MO1442" s="531"/>
      <c r="MP1442" s="529"/>
      <c r="MQ1442" s="531"/>
      <c r="MR1442" s="529"/>
      <c r="MS1442" s="531"/>
      <c r="MT1442" s="529"/>
      <c r="MU1442" s="531"/>
      <c r="MV1442" s="529"/>
      <c r="MW1442" s="531"/>
      <c r="MX1442" s="529"/>
      <c r="MY1442" s="531"/>
      <c r="MZ1442" s="529"/>
      <c r="NA1442" s="531"/>
      <c r="NB1442" s="529"/>
      <c r="NC1442" s="531"/>
      <c r="ND1442" s="529"/>
      <c r="NE1442" s="531"/>
      <c r="NF1442" s="529"/>
      <c r="NG1442" s="531"/>
      <c r="NH1442" s="529"/>
      <c r="NI1442" s="531"/>
      <c r="NJ1442" s="529"/>
      <c r="NK1442" s="531"/>
      <c r="NL1442" s="529"/>
      <c r="NM1442" s="531"/>
      <c r="NN1442" s="529"/>
      <c r="NO1442" s="531"/>
      <c r="NP1442" s="529"/>
      <c r="NQ1442" s="531"/>
      <c r="NR1442" s="529"/>
      <c r="NS1442" s="531"/>
      <c r="NT1442" s="529"/>
      <c r="NU1442" s="531"/>
      <c r="NV1442" s="529"/>
      <c r="NW1442" s="531"/>
      <c r="NX1442" s="529"/>
      <c r="NY1442" s="531"/>
      <c r="NZ1442" s="529"/>
      <c r="OA1442" s="531"/>
      <c r="OB1442" s="529"/>
      <c r="OC1442" s="531"/>
      <c r="OD1442" s="529"/>
      <c r="OE1442" s="531"/>
      <c r="OF1442" s="529"/>
      <c r="OG1442" s="531"/>
      <c r="OH1442" s="529"/>
      <c r="OI1442" s="531"/>
      <c r="OJ1442" s="529"/>
      <c r="OK1442" s="531"/>
      <c r="OL1442" s="529"/>
      <c r="OM1442" s="531"/>
      <c r="ON1442" s="529"/>
      <c r="OO1442" s="531"/>
      <c r="OP1442" s="529"/>
      <c r="OQ1442" s="531"/>
      <c r="OR1442" s="529"/>
      <c r="OS1442" s="531"/>
      <c r="OT1442" s="529"/>
      <c r="OU1442" s="531"/>
      <c r="OV1442" s="529"/>
      <c r="OW1442" s="531"/>
      <c r="OX1442" s="529"/>
      <c r="OY1442" s="531"/>
      <c r="OZ1442" s="529"/>
      <c r="PA1442" s="531"/>
      <c r="PB1442" s="529"/>
      <c r="PC1442" s="531"/>
      <c r="PD1442" s="529"/>
      <c r="PE1442" s="531"/>
      <c r="PF1442" s="529"/>
      <c r="PG1442" s="531"/>
      <c r="PH1442" s="529"/>
      <c r="PI1442" s="531"/>
      <c r="PJ1442" s="529"/>
      <c r="PK1442" s="531"/>
      <c r="PL1442" s="529"/>
      <c r="PM1442" s="531"/>
      <c r="PN1442" s="529"/>
      <c r="PO1442" s="531"/>
      <c r="PP1442" s="529"/>
      <c r="PQ1442" s="531"/>
      <c r="PR1442" s="529"/>
      <c r="PS1442" s="531"/>
      <c r="PT1442" s="529"/>
      <c r="PU1442" s="531"/>
      <c r="PV1442" s="529"/>
      <c r="PW1442" s="531"/>
      <c r="PX1442" s="529"/>
      <c r="PY1442" s="531"/>
      <c r="PZ1442" s="529"/>
      <c r="QA1442" s="531"/>
      <c r="QB1442" s="529"/>
      <c r="QC1442" s="531"/>
      <c r="QD1442" s="529"/>
      <c r="QE1442" s="531"/>
      <c r="QF1442" s="529"/>
      <c r="QG1442" s="531"/>
      <c r="QH1442" s="529"/>
      <c r="QI1442" s="531"/>
      <c r="QJ1442" s="529"/>
      <c r="QK1442" s="531"/>
      <c r="QL1442" s="529"/>
      <c r="QM1442" s="531"/>
      <c r="QN1442" s="529"/>
      <c r="QO1442" s="531"/>
      <c r="QP1442" s="529"/>
      <c r="QQ1442" s="531"/>
      <c r="QR1442" s="529"/>
      <c r="QS1442" s="531"/>
      <c r="QT1442" s="529"/>
      <c r="QU1442" s="531"/>
      <c r="QV1442" s="529"/>
      <c r="QW1442" s="531"/>
      <c r="QX1442" s="529"/>
      <c r="QY1442" s="531"/>
      <c r="QZ1442" s="529"/>
      <c r="RA1442" s="531"/>
      <c r="RB1442" s="529"/>
      <c r="RC1442" s="531"/>
      <c r="RD1442" s="529"/>
      <c r="RE1442" s="531"/>
      <c r="RF1442" s="529"/>
      <c r="RG1442" s="531"/>
      <c r="RH1442" s="529"/>
      <c r="RI1442" s="531"/>
      <c r="RJ1442" s="529"/>
      <c r="RK1442" s="531"/>
      <c r="RL1442" s="529"/>
      <c r="RM1442" s="531"/>
      <c r="RN1442" s="529"/>
      <c r="RO1442" s="531"/>
      <c r="RP1442" s="529"/>
      <c r="RQ1442" s="531"/>
      <c r="RR1442" s="529"/>
      <c r="RS1442" s="531"/>
      <c r="RT1442" s="529"/>
      <c r="RU1442" s="531"/>
      <c r="RV1442" s="529"/>
      <c r="RW1442" s="531"/>
      <c r="RX1442" s="529"/>
      <c r="RY1442" s="531"/>
      <c r="RZ1442" s="529"/>
      <c r="SA1442" s="531"/>
      <c r="SB1442" s="529"/>
      <c r="SC1442" s="531"/>
      <c r="SD1442" s="529"/>
      <c r="SE1442" s="531"/>
      <c r="SF1442" s="529"/>
      <c r="SG1442" s="531"/>
      <c r="SH1442" s="529"/>
      <c r="SI1442" s="531"/>
      <c r="SJ1442" s="529"/>
      <c r="SK1442" s="531"/>
      <c r="SL1442" s="529"/>
      <c r="SM1442" s="531"/>
      <c r="SN1442" s="529"/>
      <c r="SO1442" s="531"/>
      <c r="SP1442" s="529"/>
      <c r="SQ1442" s="531"/>
      <c r="SR1442" s="529"/>
      <c r="SS1442" s="531"/>
      <c r="ST1442" s="529"/>
      <c r="SU1442" s="531"/>
      <c r="SV1442" s="529"/>
      <c r="SW1442" s="531"/>
      <c r="SX1442" s="529"/>
      <c r="SY1442" s="531"/>
      <c r="SZ1442" s="529"/>
      <c r="TA1442" s="531"/>
      <c r="TB1442" s="529"/>
      <c r="TC1442" s="531"/>
      <c r="TD1442" s="529"/>
      <c r="TE1442" s="531"/>
      <c r="TF1442" s="529"/>
      <c r="TG1442" s="531"/>
      <c r="TH1442" s="529"/>
      <c r="TI1442" s="531"/>
      <c r="TJ1442" s="529"/>
      <c r="TK1442" s="531"/>
      <c r="TL1442" s="529"/>
      <c r="TM1442" s="531"/>
      <c r="TN1442" s="529"/>
      <c r="TO1442" s="531"/>
      <c r="TP1442" s="529"/>
      <c r="TQ1442" s="531"/>
      <c r="TR1442" s="529"/>
      <c r="TS1442" s="531"/>
      <c r="TT1442" s="529"/>
      <c r="TU1442" s="531"/>
      <c r="TV1442" s="529"/>
      <c r="TW1442" s="531"/>
      <c r="TX1442" s="529"/>
      <c r="TY1442" s="531"/>
      <c r="TZ1442" s="529"/>
      <c r="UA1442" s="531"/>
      <c r="UB1442" s="529"/>
      <c r="UC1442" s="531"/>
      <c r="UD1442" s="529"/>
      <c r="UE1442" s="531"/>
      <c r="UF1442" s="529"/>
      <c r="UG1442" s="531"/>
      <c r="UH1442" s="529"/>
      <c r="UI1442" s="531"/>
      <c r="UJ1442" s="529"/>
      <c r="UK1442" s="531"/>
      <c r="UL1442" s="529"/>
      <c r="UM1442" s="531"/>
      <c r="UN1442" s="529"/>
      <c r="UO1442" s="531"/>
      <c r="UP1442" s="529"/>
      <c r="UQ1442" s="531"/>
      <c r="UR1442" s="529"/>
      <c r="US1442" s="531"/>
      <c r="UT1442" s="529"/>
      <c r="UU1442" s="531"/>
      <c r="UV1442" s="529"/>
      <c r="UW1442" s="531"/>
      <c r="UX1442" s="529"/>
      <c r="UY1442" s="531"/>
      <c r="UZ1442" s="529"/>
      <c r="VA1442" s="531"/>
      <c r="VB1442" s="529"/>
      <c r="VC1442" s="531"/>
      <c r="VD1442" s="529"/>
      <c r="VE1442" s="531"/>
      <c r="VF1442" s="529"/>
      <c r="VG1442" s="531"/>
      <c r="VH1442" s="529"/>
      <c r="VI1442" s="531"/>
      <c r="VJ1442" s="529"/>
      <c r="VK1442" s="531"/>
      <c r="VL1442" s="529"/>
      <c r="VM1442" s="531"/>
      <c r="VN1442" s="529"/>
      <c r="VO1442" s="531"/>
      <c r="VP1442" s="529"/>
      <c r="VQ1442" s="531"/>
      <c r="VR1442" s="529"/>
      <c r="VS1442" s="531"/>
      <c r="VT1442" s="529"/>
      <c r="VU1442" s="531"/>
      <c r="VV1442" s="529"/>
      <c r="VW1442" s="531"/>
      <c r="VX1442" s="529"/>
      <c r="VY1442" s="531"/>
      <c r="VZ1442" s="529"/>
      <c r="WA1442" s="531"/>
      <c r="WB1442" s="529"/>
      <c r="WC1442" s="531"/>
      <c r="WD1442" s="529"/>
      <c r="WE1442" s="531"/>
      <c r="WF1442" s="529"/>
      <c r="WG1442" s="531"/>
      <c r="WH1442" s="529"/>
      <c r="WI1442" s="531"/>
      <c r="WJ1442" s="529"/>
      <c r="WK1442" s="531"/>
      <c r="WL1442" s="529"/>
      <c r="WM1442" s="531"/>
      <c r="WN1442" s="529"/>
      <c r="WO1442" s="531"/>
      <c r="WP1442" s="529"/>
      <c r="WQ1442" s="531"/>
      <c r="WR1442" s="529"/>
      <c r="WS1442" s="531"/>
      <c r="WT1442" s="529"/>
      <c r="WU1442" s="531"/>
      <c r="WV1442" s="529"/>
      <c r="WW1442" s="531"/>
      <c r="WX1442" s="529"/>
      <c r="WY1442" s="531"/>
      <c r="WZ1442" s="529"/>
      <c r="XA1442" s="531"/>
      <c r="XB1442" s="529"/>
      <c r="XC1442" s="531"/>
      <c r="XD1442" s="529"/>
      <c r="XE1442" s="531"/>
      <c r="XF1442" s="529"/>
      <c r="XG1442" s="531"/>
      <c r="XH1442" s="529"/>
      <c r="XI1442" s="531"/>
      <c r="XJ1442" s="529"/>
      <c r="XK1442" s="531"/>
      <c r="XL1442" s="529"/>
      <c r="XM1442" s="531"/>
      <c r="XN1442" s="529"/>
      <c r="XO1442" s="531"/>
      <c r="XP1442" s="529"/>
      <c r="XQ1442" s="531"/>
      <c r="XR1442" s="529"/>
      <c r="XS1442" s="531"/>
      <c r="XT1442" s="529"/>
      <c r="XU1442" s="531"/>
      <c r="XV1442" s="529"/>
      <c r="XW1442" s="531"/>
      <c r="XX1442" s="529"/>
      <c r="XY1442" s="531"/>
      <c r="XZ1442" s="529"/>
      <c r="YA1442" s="531"/>
      <c r="YB1442" s="529"/>
      <c r="YC1442" s="531"/>
      <c r="YD1442" s="529"/>
      <c r="YE1442" s="531"/>
      <c r="YF1442" s="529"/>
      <c r="YG1442" s="531"/>
      <c r="YH1442" s="529"/>
      <c r="YI1442" s="531"/>
      <c r="YJ1442" s="529"/>
      <c r="YK1442" s="531"/>
      <c r="YL1442" s="529"/>
      <c r="YM1442" s="531"/>
      <c r="YN1442" s="529"/>
      <c r="YO1442" s="531"/>
      <c r="YP1442" s="529"/>
      <c r="YQ1442" s="531"/>
      <c r="YR1442" s="529"/>
      <c r="YS1442" s="531"/>
      <c r="YT1442" s="529"/>
      <c r="YU1442" s="531"/>
      <c r="YV1442" s="529"/>
      <c r="YW1442" s="531"/>
      <c r="YX1442" s="529"/>
      <c r="YY1442" s="531"/>
      <c r="YZ1442" s="529"/>
      <c r="ZA1442" s="531"/>
      <c r="ZB1442" s="529"/>
      <c r="ZC1442" s="531"/>
      <c r="ZD1442" s="529"/>
      <c r="ZE1442" s="531"/>
      <c r="ZF1442" s="529"/>
      <c r="ZG1442" s="531"/>
      <c r="ZH1442" s="529"/>
      <c r="ZI1442" s="531"/>
      <c r="ZJ1442" s="529"/>
      <c r="ZK1442" s="531"/>
      <c r="ZL1442" s="529"/>
      <c r="ZM1442" s="531"/>
      <c r="ZN1442" s="529"/>
      <c r="ZO1442" s="531"/>
      <c r="ZP1442" s="529"/>
      <c r="ZQ1442" s="531"/>
      <c r="ZR1442" s="529"/>
      <c r="ZS1442" s="531"/>
      <c r="ZT1442" s="529"/>
      <c r="ZU1442" s="531"/>
      <c r="ZV1442" s="529"/>
      <c r="ZW1442" s="531"/>
      <c r="ZX1442" s="529"/>
      <c r="ZY1442" s="531"/>
      <c r="ZZ1442" s="529"/>
      <c r="AAA1442" s="531"/>
      <c r="AAB1442" s="529"/>
      <c r="AAC1442" s="531"/>
      <c r="AAD1442" s="529"/>
      <c r="AAE1442" s="531"/>
      <c r="AAF1442" s="529"/>
      <c r="AAG1442" s="531"/>
      <c r="AAH1442" s="529"/>
      <c r="AAI1442" s="531"/>
      <c r="AAJ1442" s="529"/>
      <c r="AAK1442" s="531"/>
      <c r="AAL1442" s="529"/>
      <c r="AAM1442" s="531"/>
      <c r="AAN1442" s="529"/>
      <c r="AAO1442" s="531"/>
      <c r="AAP1442" s="529"/>
      <c r="AAQ1442" s="531"/>
      <c r="AAR1442" s="529"/>
      <c r="AAS1442" s="531"/>
      <c r="AAT1442" s="529"/>
      <c r="AAU1442" s="531"/>
      <c r="AAV1442" s="529"/>
      <c r="AAW1442" s="531"/>
      <c r="AAX1442" s="529"/>
      <c r="AAY1442" s="531"/>
      <c r="AAZ1442" s="529"/>
      <c r="ABA1442" s="531"/>
      <c r="ABB1442" s="529"/>
      <c r="ABC1442" s="531"/>
      <c r="ABD1442" s="529"/>
      <c r="ABE1442" s="531"/>
      <c r="ABF1442" s="529"/>
      <c r="ABG1442" s="531"/>
      <c r="ABH1442" s="529"/>
      <c r="ABI1442" s="531"/>
      <c r="ABJ1442" s="529"/>
      <c r="ABK1442" s="531"/>
      <c r="ABL1442" s="529"/>
      <c r="ABM1442" s="531"/>
      <c r="ABN1442" s="529"/>
      <c r="ABO1442" s="531"/>
      <c r="ABP1442" s="529"/>
      <c r="ABQ1442" s="531"/>
      <c r="ABR1442" s="529"/>
      <c r="ABS1442" s="531"/>
      <c r="ABT1442" s="529"/>
      <c r="ABU1442" s="531"/>
      <c r="ABV1442" s="529"/>
      <c r="ABW1442" s="531"/>
      <c r="ABX1442" s="529"/>
      <c r="ABY1442" s="531"/>
      <c r="ABZ1442" s="529"/>
      <c r="ACA1442" s="531"/>
      <c r="ACB1442" s="529"/>
      <c r="ACC1442" s="531"/>
      <c r="ACD1442" s="529"/>
      <c r="ACE1442" s="531"/>
      <c r="ACF1442" s="529"/>
      <c r="ACG1442" s="531"/>
      <c r="ACH1442" s="529"/>
      <c r="ACI1442" s="531"/>
      <c r="ACJ1442" s="529"/>
      <c r="ACK1442" s="531"/>
      <c r="ACL1442" s="529"/>
      <c r="ACM1442" s="531"/>
      <c r="ACN1442" s="529"/>
      <c r="ACO1442" s="531"/>
      <c r="ACP1442" s="529"/>
      <c r="ACQ1442" s="531"/>
      <c r="ACR1442" s="529"/>
      <c r="ACS1442" s="531"/>
      <c r="ACT1442" s="529"/>
      <c r="ACU1442" s="531"/>
      <c r="ACV1442" s="529"/>
      <c r="ACW1442" s="531"/>
      <c r="ACX1442" s="529"/>
      <c r="ACY1442" s="531"/>
      <c r="ACZ1442" s="529"/>
      <c r="ADA1442" s="531"/>
      <c r="ADB1442" s="529"/>
      <c r="ADC1442" s="531"/>
      <c r="ADD1442" s="529"/>
      <c r="ADE1442" s="531"/>
      <c r="ADF1442" s="529"/>
      <c r="ADG1442" s="531"/>
      <c r="ADH1442" s="529"/>
      <c r="ADI1442" s="531"/>
      <c r="ADJ1442" s="529"/>
      <c r="ADK1442" s="531"/>
      <c r="ADL1442" s="529"/>
      <c r="ADM1442" s="531"/>
      <c r="ADN1442" s="529"/>
      <c r="ADO1442" s="531"/>
      <c r="ADP1442" s="529"/>
      <c r="ADQ1442" s="531"/>
      <c r="ADR1442" s="529"/>
      <c r="ADS1442" s="531"/>
      <c r="ADT1442" s="529"/>
      <c r="ADU1442" s="531"/>
      <c r="ADV1442" s="529"/>
      <c r="ADW1442" s="531"/>
      <c r="ADX1442" s="529"/>
      <c r="ADY1442" s="531"/>
      <c r="ADZ1442" s="529"/>
      <c r="AEA1442" s="531"/>
      <c r="AEB1442" s="529"/>
      <c r="AEC1442" s="531"/>
      <c r="AED1442" s="529"/>
      <c r="AEE1442" s="531"/>
      <c r="AEF1442" s="529"/>
      <c r="AEG1442" s="531"/>
      <c r="AEH1442" s="529"/>
      <c r="AEI1442" s="531"/>
      <c r="AEJ1442" s="529"/>
      <c r="AEK1442" s="531"/>
      <c r="AEL1442" s="529"/>
      <c r="AEM1442" s="531"/>
      <c r="AEN1442" s="529"/>
      <c r="AEO1442" s="531"/>
      <c r="AEP1442" s="529"/>
      <c r="AEQ1442" s="531"/>
      <c r="AER1442" s="529"/>
      <c r="AES1442" s="531"/>
      <c r="AET1442" s="529"/>
      <c r="AEU1442" s="531"/>
      <c r="AEV1442" s="529"/>
      <c r="AEW1442" s="531"/>
      <c r="AEX1442" s="529"/>
      <c r="AEY1442" s="531"/>
      <c r="AEZ1442" s="529"/>
      <c r="AFA1442" s="531"/>
      <c r="AFB1442" s="529"/>
      <c r="AFC1442" s="531"/>
      <c r="AFD1442" s="529"/>
      <c r="AFE1442" s="531"/>
      <c r="AFF1442" s="529"/>
      <c r="AFG1442" s="531"/>
      <c r="AFH1442" s="529"/>
      <c r="AFI1442" s="531"/>
      <c r="AFJ1442" s="529"/>
      <c r="AFK1442" s="531"/>
      <c r="AFL1442" s="529"/>
      <c r="AFM1442" s="531"/>
      <c r="AFN1442" s="529"/>
      <c r="AFO1442" s="531"/>
      <c r="AFP1442" s="529"/>
      <c r="AFQ1442" s="531"/>
      <c r="AFR1442" s="529"/>
      <c r="AFS1442" s="531"/>
      <c r="AFT1442" s="529"/>
      <c r="AFU1442" s="531"/>
      <c r="AFV1442" s="529"/>
      <c r="AFW1442" s="531"/>
      <c r="AFX1442" s="529"/>
      <c r="AFY1442" s="531"/>
      <c r="AFZ1442" s="529"/>
      <c r="AGA1442" s="531"/>
      <c r="AGB1442" s="529"/>
      <c r="AGC1442" s="531"/>
      <c r="AGD1442" s="529"/>
      <c r="AGE1442" s="531"/>
      <c r="AGF1442" s="529"/>
      <c r="AGG1442" s="531"/>
      <c r="AGH1442" s="529"/>
      <c r="AGI1442" s="531"/>
      <c r="AGJ1442" s="529"/>
      <c r="AGK1442" s="531"/>
      <c r="AGL1442" s="529"/>
      <c r="AGM1442" s="531"/>
      <c r="AGN1442" s="529"/>
      <c r="AGO1442" s="531"/>
      <c r="AGP1442" s="529"/>
      <c r="AGQ1442" s="531"/>
      <c r="AGR1442" s="529"/>
      <c r="AGS1442" s="531"/>
      <c r="AGT1442" s="529"/>
      <c r="AGU1442" s="531"/>
      <c r="AGV1442" s="529"/>
      <c r="AGW1442" s="531"/>
      <c r="AGX1442" s="529"/>
      <c r="AGY1442" s="531"/>
      <c r="AGZ1442" s="529"/>
      <c r="AHA1442" s="531"/>
      <c r="AHB1442" s="529"/>
      <c r="AHC1442" s="531"/>
      <c r="AHD1442" s="529"/>
      <c r="AHE1442" s="531"/>
      <c r="AHF1442" s="529"/>
      <c r="AHG1442" s="531"/>
      <c r="AHH1442" s="529"/>
      <c r="AHI1442" s="531"/>
      <c r="AHJ1442" s="529"/>
      <c r="AHK1442" s="531"/>
      <c r="AHL1442" s="529"/>
      <c r="AHM1442" s="531"/>
      <c r="AHN1442" s="529"/>
      <c r="AHO1442" s="531"/>
      <c r="AHP1442" s="529"/>
      <c r="AHQ1442" s="531"/>
      <c r="AHR1442" s="529"/>
      <c r="AHS1442" s="531"/>
      <c r="AHT1442" s="529"/>
      <c r="AHU1442" s="531"/>
      <c r="AHV1442" s="529"/>
      <c r="AHW1442" s="531"/>
      <c r="AHX1442" s="529"/>
      <c r="AHY1442" s="531"/>
      <c r="AHZ1442" s="529"/>
      <c r="AIA1442" s="531"/>
      <c r="AIB1442" s="529"/>
      <c r="AIC1442" s="531"/>
      <c r="AID1442" s="529"/>
      <c r="AIE1442" s="531"/>
      <c r="AIF1442" s="529"/>
      <c r="AIG1442" s="531"/>
      <c r="AIH1442" s="529"/>
      <c r="AII1442" s="531"/>
      <c r="AIJ1442" s="529"/>
      <c r="AIK1442" s="531"/>
      <c r="AIL1442" s="529"/>
      <c r="AIM1442" s="531"/>
      <c r="AIN1442" s="529"/>
      <c r="AIO1442" s="531"/>
      <c r="AIP1442" s="529"/>
      <c r="AIQ1442" s="531"/>
      <c r="AIR1442" s="529"/>
      <c r="AIS1442" s="531"/>
      <c r="AIT1442" s="529"/>
      <c r="AIU1442" s="531"/>
      <c r="AIV1442" s="529"/>
      <c r="AIW1442" s="531"/>
      <c r="AIX1442" s="529"/>
      <c r="AIY1442" s="531"/>
      <c r="AIZ1442" s="529"/>
      <c r="AJA1442" s="531"/>
      <c r="AJB1442" s="529"/>
      <c r="AJC1442" s="531"/>
      <c r="AJD1442" s="529"/>
      <c r="AJE1442" s="531"/>
      <c r="AJF1442" s="529"/>
      <c r="AJG1442" s="531"/>
      <c r="AJH1442" s="529"/>
      <c r="AJI1442" s="531"/>
      <c r="AJJ1442" s="529"/>
      <c r="AJK1442" s="531"/>
      <c r="AJL1442" s="529"/>
      <c r="AJM1442" s="531"/>
      <c r="AJN1442" s="529"/>
      <c r="AJO1442" s="531"/>
      <c r="AJP1442" s="529"/>
      <c r="AJQ1442" s="531"/>
      <c r="AJR1442" s="529"/>
      <c r="AJS1442" s="531"/>
      <c r="AJT1442" s="529"/>
      <c r="AJU1442" s="531"/>
      <c r="AJV1442" s="529"/>
      <c r="AJW1442" s="531"/>
      <c r="AJX1442" s="529"/>
      <c r="AJY1442" s="531"/>
      <c r="AJZ1442" s="529"/>
      <c r="AKA1442" s="531"/>
      <c r="AKB1442" s="529"/>
      <c r="AKC1442" s="531"/>
      <c r="AKD1442" s="529"/>
      <c r="AKE1442" s="531"/>
      <c r="AKF1442" s="529"/>
      <c r="AKG1442" s="531"/>
      <c r="AKH1442" s="529"/>
      <c r="AKI1442" s="531"/>
      <c r="AKJ1442" s="529"/>
      <c r="AKK1442" s="531"/>
      <c r="AKL1442" s="529"/>
      <c r="AKM1442" s="531"/>
      <c r="AKN1442" s="529"/>
      <c r="AKO1442" s="531"/>
      <c r="AKP1442" s="529"/>
      <c r="AKQ1442" s="531"/>
      <c r="AKR1442" s="529"/>
      <c r="AKS1442" s="531"/>
      <c r="AKT1442" s="529"/>
      <c r="AKU1442" s="531"/>
      <c r="AKV1442" s="529"/>
      <c r="AKW1442" s="531"/>
      <c r="AKX1442" s="529"/>
      <c r="AKY1442" s="531"/>
      <c r="AKZ1442" s="529"/>
      <c r="ALA1442" s="531"/>
      <c r="ALB1442" s="529"/>
      <c r="ALC1442" s="531"/>
      <c r="ALD1442" s="529"/>
      <c r="ALE1442" s="531"/>
      <c r="ALF1442" s="529"/>
      <c r="ALG1442" s="531"/>
      <c r="ALH1442" s="529"/>
      <c r="ALI1442" s="531"/>
      <c r="ALJ1442" s="529"/>
      <c r="ALK1442" s="531"/>
      <c r="ALL1442" s="529"/>
      <c r="ALM1442" s="531"/>
      <c r="ALN1442" s="529"/>
      <c r="ALO1442" s="531"/>
      <c r="ALP1442" s="529"/>
      <c r="ALQ1442" s="531"/>
      <c r="ALR1442" s="529"/>
      <c r="ALS1442" s="531"/>
      <c r="ALT1442" s="529"/>
      <c r="ALU1442" s="531"/>
      <c r="ALV1442" s="529"/>
      <c r="ALW1442" s="531"/>
      <c r="ALX1442" s="529"/>
      <c r="ALY1442" s="531"/>
      <c r="ALZ1442" s="529"/>
      <c r="AMA1442" s="531"/>
      <c r="AMB1442" s="529"/>
      <c r="AMC1442" s="531"/>
      <c r="AMD1442" s="529"/>
      <c r="AME1442" s="531"/>
      <c r="AMF1442" s="529"/>
      <c r="AMG1442" s="531"/>
      <c r="AMH1442" s="529"/>
      <c r="AMI1442" s="531"/>
      <c r="AMJ1442" s="529"/>
      <c r="AMK1442" s="531"/>
      <c r="AML1442" s="529"/>
      <c r="AMM1442" s="531"/>
      <c r="AMN1442" s="529"/>
      <c r="AMO1442" s="531"/>
      <c r="AMP1442" s="529"/>
      <c r="AMQ1442" s="531"/>
      <c r="AMR1442" s="529"/>
      <c r="AMS1442" s="531"/>
      <c r="AMT1442" s="529"/>
      <c r="AMU1442" s="531"/>
      <c r="AMV1442" s="529"/>
      <c r="AMW1442" s="531"/>
      <c r="AMX1442" s="529"/>
      <c r="AMY1442" s="531"/>
      <c r="AMZ1442" s="529"/>
      <c r="ANA1442" s="531"/>
      <c r="ANB1442" s="529"/>
      <c r="ANC1442" s="531"/>
      <c r="AND1442" s="529"/>
      <c r="ANE1442" s="531"/>
      <c r="ANF1442" s="529"/>
      <c r="ANG1442" s="531"/>
      <c r="ANH1442" s="529"/>
      <c r="ANI1442" s="531"/>
      <c r="ANJ1442" s="529"/>
      <c r="ANK1442" s="531"/>
      <c r="ANL1442" s="529"/>
      <c r="ANM1442" s="531"/>
      <c r="ANN1442" s="529"/>
      <c r="ANO1442" s="531"/>
      <c r="ANP1442" s="529"/>
      <c r="ANQ1442" s="531"/>
      <c r="ANR1442" s="529"/>
      <c r="ANS1442" s="531"/>
      <c r="ANT1442" s="529"/>
      <c r="ANU1442" s="531"/>
      <c r="ANV1442" s="529"/>
      <c r="ANW1442" s="531"/>
      <c r="ANX1442" s="529"/>
      <c r="ANY1442" s="531"/>
      <c r="ANZ1442" s="529"/>
      <c r="AOA1442" s="531"/>
      <c r="AOB1442" s="529"/>
      <c r="AOC1442" s="531"/>
      <c r="AOD1442" s="529"/>
      <c r="AOE1442" s="531"/>
      <c r="AOF1442" s="529"/>
      <c r="AOG1442" s="531"/>
      <c r="AOH1442" s="529"/>
      <c r="AOI1442" s="531"/>
      <c r="AOJ1442" s="529"/>
      <c r="AOK1442" s="531"/>
      <c r="AOL1442" s="529"/>
      <c r="AOM1442" s="531"/>
      <c r="AON1442" s="529"/>
      <c r="AOO1442" s="531"/>
      <c r="AOP1442" s="529"/>
      <c r="AOQ1442" s="531"/>
      <c r="AOR1442" s="529"/>
      <c r="AOS1442" s="531"/>
      <c r="AOT1442" s="529"/>
      <c r="AOU1442" s="531"/>
      <c r="AOV1442" s="529"/>
      <c r="AOW1442" s="531"/>
      <c r="AOX1442" s="529"/>
      <c r="AOY1442" s="531"/>
      <c r="AOZ1442" s="529"/>
      <c r="APA1442" s="531"/>
      <c r="APB1442" s="529"/>
      <c r="APC1442" s="531"/>
      <c r="APD1442" s="529"/>
      <c r="APE1442" s="531"/>
      <c r="APF1442" s="529"/>
      <c r="APG1442" s="531"/>
      <c r="APH1442" s="529"/>
      <c r="API1442" s="531"/>
      <c r="APJ1442" s="529"/>
      <c r="APK1442" s="531"/>
      <c r="APL1442" s="529"/>
      <c r="APM1442" s="531"/>
      <c r="APN1442" s="529"/>
      <c r="APO1442" s="531"/>
      <c r="APP1442" s="529"/>
      <c r="APQ1442" s="531"/>
      <c r="APR1442" s="529"/>
      <c r="APS1442" s="531"/>
      <c r="APT1442" s="529"/>
      <c r="APU1442" s="531"/>
      <c r="APV1442" s="529"/>
      <c r="APW1442" s="531"/>
      <c r="APX1442" s="529"/>
      <c r="APY1442" s="531"/>
      <c r="APZ1442" s="529"/>
      <c r="AQA1442" s="531"/>
      <c r="AQB1442" s="529"/>
      <c r="AQC1442" s="531"/>
      <c r="AQD1442" s="529"/>
      <c r="AQE1442" s="531"/>
      <c r="AQF1442" s="529"/>
      <c r="AQG1442" s="531"/>
      <c r="AQH1442" s="529"/>
      <c r="AQI1442" s="531"/>
      <c r="AQJ1442" s="529"/>
      <c r="AQK1442" s="531"/>
      <c r="AQL1442" s="529"/>
      <c r="AQM1442" s="531"/>
      <c r="AQN1442" s="529"/>
      <c r="AQO1442" s="531"/>
      <c r="AQP1442" s="529"/>
      <c r="AQQ1442" s="531"/>
      <c r="AQR1442" s="529"/>
      <c r="AQS1442" s="531"/>
      <c r="AQT1442" s="529"/>
      <c r="AQU1442" s="531"/>
      <c r="AQV1442" s="529"/>
      <c r="AQW1442" s="531"/>
      <c r="AQX1442" s="529"/>
      <c r="AQY1442" s="531"/>
      <c r="AQZ1442" s="529"/>
      <c r="ARA1442" s="531"/>
      <c r="ARB1442" s="529"/>
      <c r="ARC1442" s="531"/>
      <c r="ARD1442" s="529"/>
      <c r="ARE1442" s="531"/>
      <c r="ARF1442" s="529"/>
      <c r="ARG1442" s="531"/>
      <c r="ARH1442" s="529"/>
      <c r="ARI1442" s="531"/>
      <c r="ARJ1442" s="529"/>
      <c r="ARK1442" s="531"/>
      <c r="ARL1442" s="529"/>
      <c r="ARM1442" s="531"/>
      <c r="ARN1442" s="529"/>
      <c r="ARO1442" s="531"/>
      <c r="ARP1442" s="529"/>
      <c r="ARQ1442" s="531"/>
      <c r="ARR1442" s="529"/>
      <c r="ARS1442" s="531"/>
      <c r="ART1442" s="529"/>
      <c r="ARU1442" s="531"/>
      <c r="ARV1442" s="529"/>
      <c r="ARW1442" s="531"/>
      <c r="ARX1442" s="529"/>
      <c r="ARY1442" s="531"/>
      <c r="ARZ1442" s="529"/>
      <c r="ASA1442" s="531"/>
      <c r="ASB1442" s="529"/>
      <c r="ASC1442" s="531"/>
      <c r="ASD1442" s="529"/>
      <c r="ASE1442" s="531"/>
      <c r="ASF1442" s="529"/>
      <c r="ASG1442" s="531"/>
      <c r="ASH1442" s="529"/>
      <c r="ASI1442" s="531"/>
      <c r="ASJ1442" s="529"/>
      <c r="ASK1442" s="531"/>
      <c r="ASL1442" s="529"/>
      <c r="ASM1442" s="531"/>
      <c r="ASN1442" s="529"/>
      <c r="ASO1442" s="531"/>
      <c r="ASP1442" s="529"/>
      <c r="ASQ1442" s="531"/>
      <c r="ASR1442" s="529"/>
      <c r="ASS1442" s="531"/>
      <c r="AST1442" s="529"/>
      <c r="ASU1442" s="531"/>
      <c r="ASV1442" s="529"/>
      <c r="ASW1442" s="531"/>
      <c r="ASX1442" s="529"/>
      <c r="ASY1442" s="531"/>
      <c r="ASZ1442" s="529"/>
      <c r="ATA1442" s="531"/>
      <c r="ATB1442" s="529"/>
      <c r="ATC1442" s="531"/>
      <c r="ATD1442" s="529"/>
      <c r="ATE1442" s="531"/>
      <c r="ATF1442" s="529"/>
      <c r="ATG1442" s="531"/>
      <c r="ATH1442" s="529"/>
      <c r="ATI1442" s="531"/>
      <c r="ATJ1442" s="529"/>
      <c r="ATK1442" s="531"/>
      <c r="ATL1442" s="529"/>
      <c r="ATM1442" s="531"/>
      <c r="ATN1442" s="529"/>
      <c r="ATO1442" s="531"/>
      <c r="ATP1442" s="529"/>
      <c r="ATQ1442" s="531"/>
      <c r="ATR1442" s="529"/>
      <c r="ATS1442" s="531"/>
      <c r="ATT1442" s="529"/>
      <c r="ATU1442" s="531"/>
      <c r="ATV1442" s="529"/>
      <c r="ATW1442" s="531"/>
      <c r="ATX1442" s="529"/>
      <c r="ATY1442" s="531"/>
      <c r="ATZ1442" s="529"/>
      <c r="AUA1442" s="531"/>
      <c r="AUB1442" s="529"/>
      <c r="AUC1442" s="531"/>
      <c r="AUD1442" s="529"/>
      <c r="AUE1442" s="531"/>
      <c r="AUF1442" s="529"/>
      <c r="AUG1442" s="531"/>
      <c r="AUH1442" s="529"/>
      <c r="AUI1442" s="531"/>
      <c r="AUJ1442" s="529"/>
      <c r="AUK1442" s="531"/>
      <c r="AUL1442" s="529"/>
      <c r="AUM1442" s="531"/>
      <c r="AUN1442" s="529"/>
      <c r="AUO1442" s="531"/>
      <c r="AUP1442" s="529"/>
      <c r="AUQ1442" s="531"/>
      <c r="AUR1442" s="529"/>
      <c r="AUS1442" s="531"/>
      <c r="AUT1442" s="529"/>
      <c r="AUU1442" s="531"/>
      <c r="AUV1442" s="529"/>
      <c r="AUW1442" s="531"/>
      <c r="AUX1442" s="529"/>
      <c r="AUY1442" s="531"/>
      <c r="AUZ1442" s="529"/>
      <c r="AVA1442" s="531"/>
      <c r="AVB1442" s="529"/>
      <c r="AVC1442" s="531"/>
      <c r="AVD1442" s="529"/>
      <c r="AVE1442" s="531"/>
      <c r="AVF1442" s="529"/>
      <c r="AVG1442" s="531"/>
      <c r="AVH1442" s="529"/>
      <c r="AVI1442" s="531"/>
      <c r="AVJ1442" s="529"/>
      <c r="AVK1442" s="531"/>
      <c r="AVL1442" s="529"/>
      <c r="AVM1442" s="531"/>
      <c r="AVN1442" s="529"/>
      <c r="AVO1442" s="531"/>
      <c r="AVP1442" s="529"/>
      <c r="AVQ1442" s="531"/>
      <c r="AVR1442" s="529"/>
      <c r="AVS1442" s="531"/>
      <c r="AVT1442" s="529"/>
      <c r="AVU1442" s="531"/>
      <c r="AVV1442" s="529"/>
      <c r="AVW1442" s="531"/>
      <c r="AVX1442" s="529"/>
      <c r="AVY1442" s="531"/>
      <c r="AVZ1442" s="529"/>
      <c r="AWA1442" s="531"/>
      <c r="AWB1442" s="529"/>
      <c r="AWC1442" s="531"/>
      <c r="AWD1442" s="529"/>
      <c r="AWE1442" s="531"/>
      <c r="AWF1442" s="529"/>
      <c r="AWG1442" s="531"/>
      <c r="AWH1442" s="529"/>
      <c r="AWI1442" s="531"/>
      <c r="AWJ1442" s="529"/>
      <c r="AWK1442" s="531"/>
      <c r="AWL1442" s="529"/>
      <c r="AWM1442" s="531"/>
      <c r="AWN1442" s="529"/>
      <c r="AWO1442" s="531"/>
      <c r="AWP1442" s="529"/>
      <c r="AWQ1442" s="531"/>
      <c r="AWR1442" s="529"/>
      <c r="AWS1442" s="531"/>
      <c r="AWT1442" s="529"/>
      <c r="AWU1442" s="531"/>
      <c r="AWV1442" s="529"/>
      <c r="AWW1442" s="531"/>
      <c r="AWX1442" s="529"/>
      <c r="AWY1442" s="531"/>
      <c r="AWZ1442" s="529"/>
      <c r="AXA1442" s="531"/>
      <c r="AXB1442" s="529"/>
      <c r="AXC1442" s="531"/>
      <c r="AXD1442" s="529"/>
      <c r="AXE1442" s="531"/>
      <c r="AXF1442" s="529"/>
      <c r="AXG1442" s="531"/>
      <c r="AXH1442" s="529"/>
      <c r="AXI1442" s="531"/>
      <c r="AXJ1442" s="529"/>
      <c r="AXK1442" s="531"/>
      <c r="AXL1442" s="529"/>
      <c r="AXM1442" s="531"/>
      <c r="AXN1442" s="529"/>
      <c r="AXO1442" s="531"/>
      <c r="AXP1442" s="529"/>
      <c r="AXQ1442" s="531"/>
      <c r="AXR1442" s="529"/>
      <c r="AXS1442" s="531"/>
      <c r="AXT1442" s="529"/>
      <c r="AXU1442" s="531"/>
      <c r="AXV1442" s="529"/>
      <c r="AXW1442" s="531"/>
      <c r="AXX1442" s="529"/>
      <c r="AXY1442" s="531"/>
      <c r="AXZ1442" s="529"/>
      <c r="AYA1442" s="531"/>
      <c r="AYB1442" s="529"/>
      <c r="AYC1442" s="531"/>
      <c r="AYD1442" s="529"/>
      <c r="AYE1442" s="531"/>
      <c r="AYF1442" s="529"/>
      <c r="AYG1442" s="531"/>
      <c r="AYH1442" s="529"/>
      <c r="AYI1442" s="531"/>
      <c r="AYJ1442" s="529"/>
      <c r="AYK1442" s="531"/>
      <c r="AYL1442" s="529"/>
      <c r="AYM1442" s="531"/>
      <c r="AYN1442" s="529"/>
      <c r="AYO1442" s="531"/>
      <c r="AYP1442" s="529"/>
      <c r="AYQ1442" s="531"/>
      <c r="AYR1442" s="529"/>
      <c r="AYS1442" s="531"/>
      <c r="AYT1442" s="529"/>
      <c r="AYU1442" s="531"/>
      <c r="AYV1442" s="529"/>
      <c r="AYW1442" s="531"/>
      <c r="AYX1442" s="529"/>
      <c r="AYY1442" s="531"/>
      <c r="AYZ1442" s="529"/>
      <c r="AZA1442" s="531"/>
      <c r="AZB1442" s="529"/>
      <c r="AZC1442" s="531"/>
      <c r="AZD1442" s="529"/>
      <c r="AZE1442" s="531"/>
      <c r="AZF1442" s="529"/>
      <c r="AZG1442" s="531"/>
      <c r="AZH1442" s="529"/>
      <c r="AZI1442" s="531"/>
      <c r="AZJ1442" s="529"/>
      <c r="AZK1442" s="531"/>
      <c r="AZL1442" s="529"/>
      <c r="AZM1442" s="531"/>
      <c r="AZN1442" s="529"/>
      <c r="AZO1442" s="531"/>
      <c r="AZP1442" s="529"/>
      <c r="AZQ1442" s="531"/>
      <c r="AZR1442" s="529"/>
      <c r="AZS1442" s="531"/>
      <c r="AZT1442" s="529"/>
      <c r="AZU1442" s="531"/>
      <c r="AZV1442" s="529"/>
      <c r="AZW1442" s="531"/>
      <c r="AZX1442" s="529"/>
      <c r="AZY1442" s="531"/>
      <c r="AZZ1442" s="529"/>
      <c r="BAA1442" s="531"/>
      <c r="BAB1442" s="529"/>
      <c r="BAC1442" s="531"/>
      <c r="BAD1442" s="529"/>
      <c r="BAE1442" s="531"/>
      <c r="BAF1442" s="529"/>
      <c r="BAG1442" s="531"/>
      <c r="BAH1442" s="529"/>
      <c r="BAI1442" s="531"/>
      <c r="BAJ1442" s="529"/>
      <c r="BAK1442" s="531"/>
      <c r="BAL1442" s="529"/>
      <c r="BAM1442" s="531"/>
      <c r="BAN1442" s="529"/>
      <c r="BAO1442" s="531"/>
      <c r="BAP1442" s="529"/>
      <c r="BAQ1442" s="531"/>
      <c r="BAR1442" s="529"/>
      <c r="BAS1442" s="531"/>
      <c r="BAT1442" s="529"/>
      <c r="BAU1442" s="531"/>
      <c r="BAV1442" s="529"/>
      <c r="BAW1442" s="531"/>
      <c r="BAX1442" s="529"/>
      <c r="BAY1442" s="531"/>
      <c r="BAZ1442" s="529"/>
      <c r="BBA1442" s="531"/>
      <c r="BBB1442" s="529"/>
      <c r="BBC1442" s="531"/>
      <c r="BBD1442" s="529"/>
      <c r="BBE1442" s="531"/>
      <c r="BBF1442" s="529"/>
      <c r="BBG1442" s="531"/>
      <c r="BBH1442" s="529"/>
      <c r="BBI1442" s="531"/>
      <c r="BBJ1442" s="529"/>
      <c r="BBK1442" s="531"/>
      <c r="BBL1442" s="529"/>
      <c r="BBM1442" s="531"/>
      <c r="BBN1442" s="529"/>
      <c r="BBO1442" s="531"/>
      <c r="BBP1442" s="529"/>
      <c r="BBQ1442" s="531"/>
      <c r="BBR1442" s="529"/>
      <c r="BBS1442" s="531"/>
      <c r="BBT1442" s="529"/>
      <c r="BBU1442" s="531"/>
      <c r="BBV1442" s="529"/>
      <c r="BBW1442" s="531"/>
      <c r="BBX1442" s="529"/>
      <c r="BBY1442" s="531"/>
      <c r="BBZ1442" s="529"/>
      <c r="BCA1442" s="531"/>
      <c r="BCB1442" s="529"/>
      <c r="BCC1442" s="531"/>
      <c r="BCD1442" s="529"/>
      <c r="BCE1442" s="531"/>
      <c r="BCF1442" s="529"/>
      <c r="BCG1442" s="531"/>
      <c r="BCH1442" s="529"/>
      <c r="BCI1442" s="531"/>
      <c r="BCJ1442" s="529"/>
      <c r="BCK1442" s="531"/>
      <c r="BCL1442" s="529"/>
      <c r="BCM1442" s="531"/>
      <c r="BCN1442" s="529"/>
      <c r="BCO1442" s="531"/>
      <c r="BCP1442" s="529"/>
      <c r="BCQ1442" s="531"/>
      <c r="BCR1442" s="529"/>
      <c r="BCS1442" s="531"/>
      <c r="BCT1442" s="529"/>
      <c r="BCU1442" s="531"/>
      <c r="BCV1442" s="529"/>
      <c r="BCW1442" s="531"/>
      <c r="BCX1442" s="529"/>
      <c r="BCY1442" s="531"/>
      <c r="BCZ1442" s="529"/>
      <c r="BDA1442" s="531"/>
      <c r="BDB1442" s="529"/>
      <c r="BDC1442" s="531"/>
      <c r="BDD1442" s="529"/>
      <c r="BDE1442" s="531"/>
      <c r="BDF1442" s="529"/>
      <c r="BDG1442" s="531"/>
      <c r="BDH1442" s="529"/>
      <c r="BDI1442" s="531"/>
      <c r="BDJ1442" s="529"/>
      <c r="BDK1442" s="531"/>
      <c r="BDL1442" s="529"/>
      <c r="BDM1442" s="531"/>
      <c r="BDN1442" s="529"/>
      <c r="BDO1442" s="531"/>
      <c r="BDP1442" s="529"/>
      <c r="BDQ1442" s="531"/>
      <c r="BDR1442" s="529"/>
      <c r="BDS1442" s="531"/>
      <c r="BDT1442" s="529"/>
      <c r="BDU1442" s="531"/>
      <c r="BDV1442" s="529"/>
      <c r="BDW1442" s="531"/>
      <c r="BDX1442" s="529"/>
      <c r="BDY1442" s="531"/>
      <c r="BDZ1442" s="529"/>
      <c r="BEA1442" s="531"/>
      <c r="BEB1442" s="529"/>
      <c r="BEC1442" s="531"/>
      <c r="BED1442" s="529"/>
      <c r="BEE1442" s="531"/>
      <c r="BEF1442" s="529"/>
      <c r="BEG1442" s="531"/>
      <c r="BEH1442" s="529"/>
      <c r="BEI1442" s="531"/>
      <c r="BEJ1442" s="529"/>
      <c r="BEK1442" s="531"/>
      <c r="BEL1442" s="529"/>
      <c r="BEM1442" s="531"/>
      <c r="BEN1442" s="529"/>
      <c r="BEO1442" s="531"/>
      <c r="BEP1442" s="529"/>
      <c r="BEQ1442" s="531"/>
      <c r="BER1442" s="529"/>
      <c r="BES1442" s="531"/>
      <c r="BET1442" s="529"/>
      <c r="BEU1442" s="531"/>
      <c r="BEV1442" s="529"/>
      <c r="BEW1442" s="531"/>
      <c r="BEX1442" s="529"/>
      <c r="BEY1442" s="531"/>
      <c r="BEZ1442" s="529"/>
      <c r="BFA1442" s="531"/>
      <c r="BFB1442" s="529"/>
      <c r="BFC1442" s="531"/>
      <c r="BFD1442" s="529"/>
      <c r="BFE1442" s="531"/>
      <c r="BFF1442" s="529"/>
      <c r="BFG1442" s="531"/>
      <c r="BFH1442" s="529"/>
      <c r="BFI1442" s="531"/>
      <c r="BFJ1442" s="529"/>
      <c r="BFK1442" s="531"/>
      <c r="BFL1442" s="529"/>
      <c r="BFM1442" s="531"/>
      <c r="BFN1442" s="529"/>
      <c r="BFO1442" s="531"/>
      <c r="BFP1442" s="529"/>
      <c r="BFQ1442" s="531"/>
      <c r="BFR1442" s="529"/>
      <c r="BFS1442" s="531"/>
      <c r="BFT1442" s="529"/>
      <c r="BFU1442" s="531"/>
      <c r="BFV1442" s="529"/>
      <c r="BFW1442" s="531"/>
      <c r="BFX1442" s="529"/>
      <c r="BFY1442" s="531"/>
      <c r="BFZ1442" s="529"/>
      <c r="BGA1442" s="531"/>
      <c r="BGB1442" s="529"/>
      <c r="BGC1442" s="531"/>
      <c r="BGD1442" s="529"/>
      <c r="BGE1442" s="531"/>
      <c r="BGF1442" s="529"/>
      <c r="BGG1442" s="531"/>
      <c r="BGH1442" s="529"/>
      <c r="BGI1442" s="531"/>
      <c r="BGJ1442" s="529"/>
      <c r="BGK1442" s="531"/>
      <c r="BGL1442" s="529"/>
      <c r="BGM1442" s="531"/>
      <c r="BGN1442" s="529"/>
      <c r="BGO1442" s="531"/>
      <c r="BGP1442" s="529"/>
      <c r="BGQ1442" s="531"/>
      <c r="BGR1442" s="529"/>
      <c r="BGS1442" s="531"/>
      <c r="BGT1442" s="529"/>
      <c r="BGU1442" s="531"/>
      <c r="BGV1442" s="529"/>
      <c r="BGW1442" s="531"/>
      <c r="BGX1442" s="529"/>
      <c r="BGY1442" s="531"/>
      <c r="BGZ1442" s="529"/>
      <c r="BHA1442" s="531"/>
      <c r="BHB1442" s="529"/>
      <c r="BHC1442" s="531"/>
      <c r="BHD1442" s="529"/>
      <c r="BHE1442" s="531"/>
      <c r="BHF1442" s="529"/>
      <c r="BHG1442" s="531"/>
      <c r="BHH1442" s="529"/>
      <c r="BHI1442" s="531"/>
      <c r="BHJ1442" s="529"/>
      <c r="BHK1442" s="531"/>
      <c r="BHL1442" s="529"/>
      <c r="BHM1442" s="531"/>
      <c r="BHN1442" s="529"/>
      <c r="BHO1442" s="531"/>
      <c r="BHP1442" s="529"/>
      <c r="BHQ1442" s="531"/>
      <c r="BHR1442" s="529"/>
      <c r="BHS1442" s="531"/>
      <c r="BHT1442" s="529"/>
      <c r="BHU1442" s="531"/>
      <c r="BHV1442" s="529"/>
      <c r="BHW1442" s="531"/>
      <c r="BHX1442" s="529"/>
      <c r="BHY1442" s="531"/>
      <c r="BHZ1442" s="529"/>
      <c r="BIA1442" s="531"/>
      <c r="BIB1442" s="529"/>
      <c r="BIC1442" s="531"/>
      <c r="BID1442" s="529"/>
      <c r="BIE1442" s="531"/>
      <c r="BIF1442" s="529"/>
      <c r="BIG1442" s="531"/>
      <c r="BIH1442" s="529"/>
      <c r="BII1442" s="531"/>
      <c r="BIJ1442" s="529"/>
      <c r="BIK1442" s="531"/>
      <c r="BIL1442" s="529"/>
      <c r="BIM1442" s="531"/>
      <c r="BIN1442" s="529"/>
      <c r="BIO1442" s="531"/>
      <c r="BIP1442" s="529"/>
      <c r="BIQ1442" s="531"/>
      <c r="BIR1442" s="529"/>
      <c r="BIS1442" s="531"/>
      <c r="BIT1442" s="529"/>
      <c r="BIU1442" s="531"/>
      <c r="BIV1442" s="529"/>
      <c r="BIW1442" s="531"/>
      <c r="BIX1442" s="529"/>
      <c r="BIY1442" s="531"/>
      <c r="BIZ1442" s="529"/>
      <c r="BJA1442" s="531"/>
      <c r="BJB1442" s="529"/>
      <c r="BJC1442" s="531"/>
      <c r="BJD1442" s="529"/>
      <c r="BJE1442" s="531"/>
      <c r="BJF1442" s="529"/>
      <c r="BJG1442" s="531"/>
      <c r="BJH1442" s="529"/>
      <c r="BJI1442" s="531"/>
      <c r="BJJ1442" s="529"/>
      <c r="BJK1442" s="531"/>
      <c r="BJL1442" s="529"/>
      <c r="BJM1442" s="531"/>
      <c r="BJN1442" s="529"/>
      <c r="BJO1442" s="531"/>
      <c r="BJP1442" s="529"/>
      <c r="BJQ1442" s="531"/>
      <c r="BJR1442" s="529"/>
      <c r="BJS1442" s="531"/>
      <c r="BJT1442" s="529"/>
      <c r="BJU1442" s="531"/>
      <c r="BJV1442" s="529"/>
      <c r="BJW1442" s="531"/>
      <c r="BJX1442" s="529"/>
      <c r="BJY1442" s="531"/>
      <c r="BJZ1442" s="529"/>
      <c r="BKA1442" s="531"/>
      <c r="BKB1442" s="529"/>
      <c r="BKC1442" s="531"/>
      <c r="BKD1442" s="529"/>
      <c r="BKE1442" s="531"/>
      <c r="BKF1442" s="529"/>
      <c r="BKG1442" s="531"/>
      <c r="BKH1442" s="529"/>
      <c r="BKI1442" s="531"/>
      <c r="BKJ1442" s="529"/>
      <c r="BKK1442" s="531"/>
      <c r="BKL1442" s="529"/>
      <c r="BKM1442" s="531"/>
      <c r="BKN1442" s="529"/>
      <c r="BKO1442" s="531"/>
      <c r="BKP1442" s="529"/>
      <c r="BKQ1442" s="531"/>
      <c r="BKR1442" s="529"/>
      <c r="BKS1442" s="531"/>
      <c r="BKT1442" s="529"/>
      <c r="BKU1442" s="531"/>
      <c r="BKV1442" s="529"/>
      <c r="BKW1442" s="531"/>
      <c r="BKX1442" s="529"/>
      <c r="BKY1442" s="531"/>
      <c r="BKZ1442" s="529"/>
      <c r="BLA1442" s="531"/>
      <c r="BLB1442" s="529"/>
      <c r="BLC1442" s="531"/>
      <c r="BLD1442" s="529"/>
      <c r="BLE1442" s="531"/>
      <c r="BLF1442" s="529"/>
      <c r="BLG1442" s="531"/>
      <c r="BLH1442" s="529"/>
      <c r="BLI1442" s="531"/>
      <c r="BLJ1442" s="529"/>
      <c r="BLK1442" s="531"/>
      <c r="BLL1442" s="529"/>
      <c r="BLM1442" s="531"/>
      <c r="BLN1442" s="529"/>
      <c r="BLO1442" s="531"/>
      <c r="BLP1442" s="529"/>
      <c r="BLQ1442" s="531"/>
      <c r="BLR1442" s="529"/>
      <c r="BLS1442" s="531"/>
      <c r="BLT1442" s="529"/>
      <c r="BLU1442" s="531"/>
      <c r="BLV1442" s="529"/>
      <c r="BLW1442" s="531"/>
      <c r="BLX1442" s="529"/>
      <c r="BLY1442" s="531"/>
      <c r="BLZ1442" s="529"/>
      <c r="BMA1442" s="531"/>
      <c r="BMB1442" s="529"/>
      <c r="BMC1442" s="531"/>
      <c r="BMD1442" s="529"/>
      <c r="BME1442" s="531"/>
      <c r="BMF1442" s="529"/>
      <c r="BMG1442" s="531"/>
      <c r="BMH1442" s="529"/>
      <c r="BMI1442" s="531"/>
      <c r="BMJ1442" s="529"/>
      <c r="BMK1442" s="531"/>
      <c r="BML1442" s="529"/>
      <c r="BMM1442" s="531"/>
      <c r="BMN1442" s="529"/>
      <c r="BMO1442" s="531"/>
      <c r="BMP1442" s="529"/>
      <c r="BMQ1442" s="531"/>
      <c r="BMR1442" s="529"/>
      <c r="BMS1442" s="531"/>
      <c r="BMT1442" s="529"/>
      <c r="BMU1442" s="531"/>
      <c r="BMV1442" s="529"/>
      <c r="BMW1442" s="531"/>
      <c r="BMX1442" s="529"/>
      <c r="BMY1442" s="531"/>
      <c r="BMZ1442" s="529"/>
      <c r="BNA1442" s="531"/>
      <c r="BNB1442" s="529"/>
      <c r="BNC1442" s="531"/>
      <c r="BND1442" s="529"/>
      <c r="BNE1442" s="531"/>
      <c r="BNF1442" s="529"/>
      <c r="BNG1442" s="531"/>
      <c r="BNH1442" s="529"/>
      <c r="BNI1442" s="531"/>
      <c r="BNJ1442" s="529"/>
      <c r="BNK1442" s="531"/>
      <c r="BNL1442" s="529"/>
      <c r="BNM1442" s="531"/>
      <c r="BNN1442" s="529"/>
      <c r="BNO1442" s="531"/>
      <c r="BNP1442" s="529"/>
      <c r="BNQ1442" s="531"/>
      <c r="BNR1442" s="529"/>
      <c r="BNS1442" s="531"/>
      <c r="BNT1442" s="529"/>
      <c r="BNU1442" s="531"/>
      <c r="BNV1442" s="529"/>
      <c r="BNW1442" s="531"/>
      <c r="BNX1442" s="529"/>
      <c r="BNY1442" s="531"/>
      <c r="BNZ1442" s="529"/>
      <c r="BOA1442" s="531"/>
      <c r="BOB1442" s="529"/>
      <c r="BOC1442" s="531"/>
      <c r="BOD1442" s="529"/>
      <c r="BOE1442" s="531"/>
      <c r="BOF1442" s="529"/>
      <c r="BOG1442" s="531"/>
      <c r="BOH1442" s="529"/>
      <c r="BOI1442" s="531"/>
      <c r="BOJ1442" s="529"/>
      <c r="BOK1442" s="531"/>
      <c r="BOL1442" s="529"/>
      <c r="BOM1442" s="531"/>
      <c r="BON1442" s="529"/>
      <c r="BOO1442" s="531"/>
      <c r="BOP1442" s="529"/>
      <c r="BOQ1442" s="531"/>
      <c r="BOR1442" s="529"/>
      <c r="BOS1442" s="531"/>
      <c r="BOT1442" s="529"/>
      <c r="BOU1442" s="531"/>
      <c r="BOV1442" s="529"/>
      <c r="BOW1442" s="531"/>
      <c r="BOX1442" s="529"/>
      <c r="BOY1442" s="531"/>
      <c r="BOZ1442" s="529"/>
      <c r="BPA1442" s="531"/>
      <c r="BPB1442" s="529"/>
      <c r="BPC1442" s="531"/>
      <c r="BPD1442" s="529"/>
      <c r="BPE1442" s="531"/>
      <c r="BPF1442" s="529"/>
      <c r="BPG1442" s="531"/>
      <c r="BPH1442" s="529"/>
      <c r="BPI1442" s="531"/>
      <c r="BPJ1442" s="529"/>
      <c r="BPK1442" s="531"/>
      <c r="BPL1442" s="529"/>
      <c r="BPM1442" s="531"/>
      <c r="BPN1442" s="529"/>
      <c r="BPO1442" s="531"/>
      <c r="BPP1442" s="529"/>
      <c r="BPQ1442" s="531"/>
      <c r="BPR1442" s="529"/>
      <c r="BPS1442" s="531"/>
      <c r="BPT1442" s="529"/>
      <c r="BPU1442" s="531"/>
      <c r="BPV1442" s="529"/>
      <c r="BPW1442" s="531"/>
      <c r="BPX1442" s="529"/>
      <c r="BPY1442" s="531"/>
      <c r="BPZ1442" s="529"/>
      <c r="BQA1442" s="531"/>
      <c r="BQB1442" s="529"/>
      <c r="BQC1442" s="531"/>
      <c r="BQD1442" s="529"/>
      <c r="BQE1442" s="531"/>
      <c r="BQF1442" s="529"/>
      <c r="BQG1442" s="531"/>
      <c r="BQH1442" s="529"/>
      <c r="BQI1442" s="531"/>
      <c r="BQJ1442" s="529"/>
      <c r="BQK1442" s="531"/>
      <c r="BQL1442" s="529"/>
      <c r="BQM1442" s="531"/>
      <c r="BQN1442" s="529"/>
      <c r="BQO1442" s="531"/>
      <c r="BQP1442" s="529"/>
      <c r="BQQ1442" s="531"/>
      <c r="BQR1442" s="529"/>
      <c r="BQS1442" s="531"/>
      <c r="BQT1442" s="529"/>
      <c r="BQU1442" s="531"/>
      <c r="BQV1442" s="529"/>
      <c r="BQW1442" s="531"/>
      <c r="BQX1442" s="529"/>
      <c r="BQY1442" s="531"/>
      <c r="BQZ1442" s="529"/>
      <c r="BRA1442" s="531"/>
      <c r="BRB1442" s="529"/>
      <c r="BRC1442" s="531"/>
      <c r="BRD1442" s="529"/>
      <c r="BRE1442" s="531"/>
      <c r="BRF1442" s="529"/>
      <c r="BRG1442" s="531"/>
      <c r="BRH1442" s="529"/>
      <c r="BRI1442" s="531"/>
      <c r="BRJ1442" s="529"/>
      <c r="BRK1442" s="531"/>
      <c r="BRL1442" s="529"/>
      <c r="BRM1442" s="531"/>
      <c r="BRN1442" s="529"/>
      <c r="BRO1442" s="531"/>
      <c r="BRP1442" s="529"/>
      <c r="BRQ1442" s="531"/>
      <c r="BRR1442" s="529"/>
      <c r="BRS1442" s="531"/>
      <c r="BRT1442" s="529"/>
      <c r="BRU1442" s="531"/>
      <c r="BRV1442" s="529"/>
      <c r="BRW1442" s="531"/>
      <c r="BRX1442" s="529"/>
      <c r="BRY1442" s="531"/>
      <c r="BRZ1442" s="529"/>
      <c r="BSA1442" s="531"/>
      <c r="BSB1442" s="529"/>
      <c r="BSC1442" s="531"/>
      <c r="BSD1442" s="529"/>
      <c r="BSE1442" s="531"/>
      <c r="BSF1442" s="529"/>
      <c r="BSG1442" s="531"/>
      <c r="BSH1442" s="529"/>
      <c r="BSI1442" s="531"/>
      <c r="BSJ1442" s="529"/>
      <c r="BSK1442" s="531"/>
      <c r="BSL1442" s="529"/>
      <c r="BSM1442" s="531"/>
      <c r="BSN1442" s="529"/>
      <c r="BSO1442" s="531"/>
      <c r="BSP1442" s="529"/>
      <c r="BSQ1442" s="531"/>
      <c r="BSR1442" s="529"/>
      <c r="BSS1442" s="531"/>
      <c r="BST1442" s="529"/>
      <c r="BSU1442" s="531"/>
      <c r="BSV1442" s="529"/>
      <c r="BSW1442" s="531"/>
      <c r="BSX1442" s="529"/>
      <c r="BSY1442" s="531"/>
      <c r="BSZ1442" s="529"/>
      <c r="BTA1442" s="531"/>
      <c r="BTB1442" s="529"/>
      <c r="BTC1442" s="531"/>
      <c r="BTD1442" s="529"/>
      <c r="BTE1442" s="531"/>
      <c r="BTF1442" s="529"/>
      <c r="BTG1442" s="531"/>
      <c r="BTH1442" s="529"/>
      <c r="BTI1442" s="531"/>
      <c r="BTJ1442" s="529"/>
      <c r="BTK1442" s="531"/>
      <c r="BTL1442" s="529"/>
      <c r="BTM1442" s="531"/>
      <c r="BTN1442" s="529"/>
      <c r="BTO1442" s="531"/>
      <c r="BTP1442" s="529"/>
      <c r="BTQ1442" s="531"/>
      <c r="BTR1442" s="529"/>
      <c r="BTS1442" s="531"/>
      <c r="BTT1442" s="529"/>
      <c r="BTU1442" s="531"/>
      <c r="BTV1442" s="529"/>
      <c r="BTW1442" s="531"/>
      <c r="BTX1442" s="529"/>
      <c r="BTY1442" s="531"/>
      <c r="BTZ1442" s="529"/>
      <c r="BUA1442" s="531"/>
      <c r="BUB1442" s="529"/>
      <c r="BUC1442" s="531"/>
      <c r="BUD1442" s="529"/>
      <c r="BUE1442" s="531"/>
      <c r="BUF1442" s="529"/>
      <c r="BUG1442" s="531"/>
      <c r="BUH1442" s="529"/>
      <c r="BUI1442" s="531"/>
      <c r="BUJ1442" s="529"/>
      <c r="BUK1442" s="531"/>
      <c r="BUL1442" s="529"/>
      <c r="BUM1442" s="531"/>
      <c r="BUN1442" s="529"/>
      <c r="BUO1442" s="531"/>
      <c r="BUP1442" s="529"/>
      <c r="BUQ1442" s="531"/>
      <c r="BUR1442" s="529"/>
      <c r="BUS1442" s="531"/>
      <c r="BUT1442" s="529"/>
      <c r="BUU1442" s="531"/>
      <c r="BUV1442" s="529"/>
      <c r="BUW1442" s="531"/>
      <c r="BUX1442" s="529"/>
      <c r="BUY1442" s="531"/>
      <c r="BUZ1442" s="529"/>
      <c r="BVA1442" s="531"/>
      <c r="BVB1442" s="529"/>
      <c r="BVC1442" s="531"/>
      <c r="BVD1442" s="529"/>
      <c r="BVE1442" s="531"/>
      <c r="BVF1442" s="529"/>
      <c r="BVG1442" s="531"/>
      <c r="BVH1442" s="529"/>
      <c r="BVI1442" s="531"/>
      <c r="BVJ1442" s="529"/>
      <c r="BVK1442" s="531"/>
      <c r="BVL1442" s="529"/>
      <c r="BVM1442" s="531"/>
      <c r="BVN1442" s="529"/>
      <c r="BVO1442" s="531"/>
      <c r="BVP1442" s="529"/>
      <c r="BVQ1442" s="531"/>
      <c r="BVR1442" s="529"/>
      <c r="BVS1442" s="531"/>
      <c r="BVT1442" s="529"/>
      <c r="BVU1442" s="531"/>
      <c r="BVV1442" s="529"/>
      <c r="BVW1442" s="531"/>
      <c r="BVX1442" s="529"/>
      <c r="BVY1442" s="531"/>
      <c r="BVZ1442" s="529"/>
      <c r="BWA1442" s="531"/>
      <c r="BWB1442" s="529"/>
      <c r="BWC1442" s="531"/>
      <c r="BWD1442" s="529"/>
      <c r="BWE1442" s="531"/>
      <c r="BWF1442" s="529"/>
      <c r="BWG1442" s="531"/>
      <c r="BWH1442" s="529"/>
      <c r="BWI1442" s="531"/>
      <c r="BWJ1442" s="529"/>
      <c r="BWK1442" s="531"/>
      <c r="BWL1442" s="529"/>
      <c r="BWM1442" s="531"/>
      <c r="BWN1442" s="529"/>
      <c r="BWO1442" s="531"/>
      <c r="BWP1442" s="529"/>
      <c r="BWQ1442" s="531"/>
      <c r="BWR1442" s="529"/>
      <c r="BWS1442" s="531"/>
      <c r="BWT1442" s="529"/>
      <c r="BWU1442" s="531"/>
      <c r="BWV1442" s="529"/>
      <c r="BWW1442" s="531"/>
      <c r="BWX1442" s="529"/>
      <c r="BWY1442" s="531"/>
      <c r="BWZ1442" s="529"/>
      <c r="BXA1442" s="531"/>
      <c r="BXB1442" s="529"/>
      <c r="BXC1442" s="531"/>
      <c r="BXD1442" s="529"/>
      <c r="BXE1442" s="531"/>
      <c r="BXF1442" s="529"/>
      <c r="BXG1442" s="531"/>
      <c r="BXH1442" s="529"/>
      <c r="BXI1442" s="531"/>
      <c r="BXJ1442" s="529"/>
      <c r="BXK1442" s="531"/>
      <c r="BXL1442" s="529"/>
      <c r="BXM1442" s="531"/>
      <c r="BXN1442" s="529"/>
      <c r="BXO1442" s="531"/>
      <c r="BXP1442" s="529"/>
      <c r="BXQ1442" s="531"/>
      <c r="BXR1442" s="529"/>
      <c r="BXS1442" s="531"/>
      <c r="BXT1442" s="529"/>
      <c r="BXU1442" s="531"/>
      <c r="BXV1442" s="529"/>
      <c r="BXW1442" s="531"/>
      <c r="BXX1442" s="529"/>
      <c r="BXY1442" s="531"/>
      <c r="BXZ1442" s="529"/>
      <c r="BYA1442" s="531"/>
      <c r="BYB1442" s="529"/>
      <c r="BYC1442" s="531"/>
      <c r="BYD1442" s="529"/>
      <c r="BYE1442" s="531"/>
      <c r="BYF1442" s="529"/>
      <c r="BYG1442" s="531"/>
      <c r="BYH1442" s="529"/>
      <c r="BYI1442" s="531"/>
      <c r="BYJ1442" s="529"/>
      <c r="BYK1442" s="531"/>
      <c r="BYL1442" s="529"/>
      <c r="BYM1442" s="531"/>
      <c r="BYN1442" s="529"/>
      <c r="BYO1442" s="531"/>
      <c r="BYP1442" s="529"/>
      <c r="BYQ1442" s="531"/>
      <c r="BYR1442" s="529"/>
      <c r="BYS1442" s="531"/>
      <c r="BYT1442" s="529"/>
      <c r="BYU1442" s="531"/>
      <c r="BYV1442" s="529"/>
      <c r="BYW1442" s="531"/>
      <c r="BYX1442" s="529"/>
      <c r="BYY1442" s="531"/>
      <c r="BYZ1442" s="529"/>
      <c r="BZA1442" s="531"/>
      <c r="BZB1442" s="529"/>
      <c r="BZC1442" s="531"/>
      <c r="BZD1442" s="529"/>
      <c r="BZE1442" s="531"/>
      <c r="BZF1442" s="529"/>
      <c r="BZG1442" s="531"/>
      <c r="BZH1442" s="529"/>
      <c r="BZI1442" s="531"/>
      <c r="BZJ1442" s="529"/>
      <c r="BZK1442" s="531"/>
      <c r="BZL1442" s="529"/>
      <c r="BZM1442" s="531"/>
      <c r="BZN1442" s="529"/>
      <c r="BZO1442" s="531"/>
      <c r="BZP1442" s="529"/>
      <c r="BZQ1442" s="531"/>
      <c r="BZR1442" s="529"/>
      <c r="BZS1442" s="531"/>
      <c r="BZT1442" s="529"/>
      <c r="BZU1442" s="531"/>
      <c r="BZV1442" s="529"/>
      <c r="BZW1442" s="531"/>
      <c r="BZX1442" s="529"/>
      <c r="BZY1442" s="531"/>
      <c r="BZZ1442" s="529"/>
      <c r="CAA1442" s="531"/>
      <c r="CAB1442" s="529"/>
      <c r="CAC1442" s="531"/>
      <c r="CAD1442" s="529"/>
      <c r="CAE1442" s="531"/>
      <c r="CAF1442" s="529"/>
      <c r="CAG1442" s="531"/>
      <c r="CAH1442" s="529"/>
      <c r="CAI1442" s="531"/>
      <c r="CAJ1442" s="529"/>
      <c r="CAK1442" s="531"/>
      <c r="CAL1442" s="529"/>
      <c r="CAM1442" s="531"/>
      <c r="CAN1442" s="529"/>
      <c r="CAO1442" s="531"/>
      <c r="CAP1442" s="529"/>
      <c r="CAQ1442" s="531"/>
      <c r="CAR1442" s="529"/>
      <c r="CAS1442" s="531"/>
      <c r="CAT1442" s="529"/>
      <c r="CAU1442" s="531"/>
      <c r="CAV1442" s="529"/>
      <c r="CAW1442" s="531"/>
      <c r="CAX1442" s="529"/>
      <c r="CAY1442" s="531"/>
      <c r="CAZ1442" s="529"/>
      <c r="CBA1442" s="531"/>
      <c r="CBB1442" s="529"/>
      <c r="CBC1442" s="531"/>
      <c r="CBD1442" s="529"/>
      <c r="CBE1442" s="531"/>
      <c r="CBF1442" s="529"/>
      <c r="CBG1442" s="531"/>
      <c r="CBH1442" s="529"/>
      <c r="CBI1442" s="531"/>
      <c r="CBJ1442" s="529"/>
      <c r="CBK1442" s="531"/>
      <c r="CBL1442" s="529"/>
      <c r="CBM1442" s="531"/>
      <c r="CBN1442" s="529"/>
      <c r="CBO1442" s="531"/>
      <c r="CBP1442" s="529"/>
      <c r="CBQ1442" s="531"/>
      <c r="CBR1442" s="529"/>
      <c r="CBS1442" s="531"/>
      <c r="CBT1442" s="529"/>
      <c r="CBU1442" s="531"/>
      <c r="CBV1442" s="529"/>
      <c r="CBW1442" s="531"/>
      <c r="CBX1442" s="529"/>
      <c r="CBY1442" s="531"/>
      <c r="CBZ1442" s="529"/>
      <c r="CCA1442" s="531"/>
      <c r="CCB1442" s="529"/>
      <c r="CCC1442" s="531"/>
      <c r="CCD1442" s="529"/>
      <c r="CCE1442" s="531"/>
      <c r="CCF1442" s="529"/>
      <c r="CCG1442" s="531"/>
      <c r="CCH1442" s="529"/>
      <c r="CCI1442" s="531"/>
      <c r="CCJ1442" s="529"/>
      <c r="CCK1442" s="531"/>
      <c r="CCL1442" s="529"/>
      <c r="CCM1442" s="531"/>
      <c r="CCN1442" s="529"/>
      <c r="CCO1442" s="531"/>
      <c r="CCP1442" s="529"/>
      <c r="CCQ1442" s="531"/>
      <c r="CCR1442" s="529"/>
      <c r="CCS1442" s="531"/>
      <c r="CCT1442" s="529"/>
      <c r="CCU1442" s="531"/>
      <c r="CCV1442" s="529"/>
      <c r="CCW1442" s="531"/>
      <c r="CCX1442" s="529"/>
      <c r="CCY1442" s="531"/>
      <c r="CCZ1442" s="529"/>
      <c r="CDA1442" s="531"/>
      <c r="CDB1442" s="529"/>
      <c r="CDC1442" s="531"/>
      <c r="CDD1442" s="529"/>
      <c r="CDE1442" s="531"/>
      <c r="CDF1442" s="529"/>
      <c r="CDG1442" s="531"/>
      <c r="CDH1442" s="529"/>
      <c r="CDI1442" s="531"/>
      <c r="CDJ1442" s="529"/>
      <c r="CDK1442" s="531"/>
      <c r="CDL1442" s="529"/>
      <c r="CDM1442" s="531"/>
      <c r="CDN1442" s="529"/>
      <c r="CDO1442" s="531"/>
      <c r="CDP1442" s="529"/>
      <c r="CDQ1442" s="531"/>
      <c r="CDR1442" s="529"/>
      <c r="CDS1442" s="531"/>
      <c r="CDT1442" s="529"/>
      <c r="CDU1442" s="531"/>
      <c r="CDV1442" s="529"/>
      <c r="CDW1442" s="531"/>
      <c r="CDX1442" s="529"/>
      <c r="CDY1442" s="531"/>
      <c r="CDZ1442" s="529"/>
      <c r="CEA1442" s="531"/>
      <c r="CEB1442" s="529"/>
      <c r="CEC1442" s="531"/>
      <c r="CED1442" s="529"/>
      <c r="CEE1442" s="531"/>
      <c r="CEF1442" s="529"/>
      <c r="CEG1442" s="531"/>
      <c r="CEH1442" s="529"/>
      <c r="CEI1442" s="531"/>
      <c r="CEJ1442" s="529"/>
      <c r="CEK1442" s="531"/>
      <c r="CEL1442" s="529"/>
      <c r="CEM1442" s="531"/>
      <c r="CEN1442" s="529"/>
      <c r="CEO1442" s="531"/>
      <c r="CEP1442" s="529"/>
      <c r="CEQ1442" s="531"/>
      <c r="CER1442" s="529"/>
      <c r="CES1442" s="531"/>
      <c r="CET1442" s="529"/>
      <c r="CEU1442" s="531"/>
      <c r="CEV1442" s="529"/>
      <c r="CEW1442" s="531"/>
      <c r="CEX1442" s="529"/>
      <c r="CEY1442" s="531"/>
      <c r="CEZ1442" s="529"/>
      <c r="CFA1442" s="531"/>
      <c r="CFB1442" s="529"/>
      <c r="CFC1442" s="531"/>
      <c r="CFD1442" s="529"/>
      <c r="CFE1442" s="531"/>
      <c r="CFF1442" s="529"/>
      <c r="CFG1442" s="531"/>
      <c r="CFH1442" s="529"/>
      <c r="CFI1442" s="531"/>
      <c r="CFJ1442" s="529"/>
      <c r="CFK1442" s="531"/>
      <c r="CFL1442" s="529"/>
      <c r="CFM1442" s="531"/>
      <c r="CFN1442" s="529"/>
      <c r="CFO1442" s="531"/>
      <c r="CFP1442" s="529"/>
      <c r="CFQ1442" s="531"/>
      <c r="CFR1442" s="529"/>
      <c r="CFS1442" s="531"/>
      <c r="CFT1442" s="529"/>
      <c r="CFU1442" s="531"/>
      <c r="CFV1442" s="529"/>
      <c r="CFW1442" s="531"/>
      <c r="CFX1442" s="529"/>
      <c r="CFY1442" s="531"/>
      <c r="CFZ1442" s="529"/>
      <c r="CGA1442" s="531"/>
      <c r="CGB1442" s="529"/>
      <c r="CGC1442" s="531"/>
      <c r="CGD1442" s="529"/>
      <c r="CGE1442" s="531"/>
      <c r="CGF1442" s="529"/>
      <c r="CGG1442" s="531"/>
      <c r="CGH1442" s="529"/>
      <c r="CGI1442" s="531"/>
      <c r="CGJ1442" s="529"/>
      <c r="CGK1442" s="531"/>
      <c r="CGL1442" s="529"/>
      <c r="CGM1442" s="531"/>
      <c r="CGN1442" s="529"/>
      <c r="CGO1442" s="531"/>
      <c r="CGP1442" s="529"/>
      <c r="CGQ1442" s="531"/>
      <c r="CGR1442" s="529"/>
      <c r="CGS1442" s="531"/>
      <c r="CGT1442" s="529"/>
      <c r="CGU1442" s="531"/>
      <c r="CGV1442" s="529"/>
      <c r="CGW1442" s="531"/>
      <c r="CGX1442" s="529"/>
      <c r="CGY1442" s="531"/>
      <c r="CGZ1442" s="529"/>
      <c r="CHA1442" s="531"/>
      <c r="CHB1442" s="529"/>
      <c r="CHC1442" s="531"/>
      <c r="CHD1442" s="529"/>
      <c r="CHE1442" s="531"/>
      <c r="CHF1442" s="529"/>
      <c r="CHG1442" s="531"/>
      <c r="CHH1442" s="529"/>
      <c r="CHI1442" s="531"/>
      <c r="CHJ1442" s="529"/>
      <c r="CHK1442" s="531"/>
      <c r="CHL1442" s="529"/>
      <c r="CHM1442" s="531"/>
      <c r="CHN1442" s="529"/>
      <c r="CHO1442" s="531"/>
      <c r="CHP1442" s="529"/>
      <c r="CHQ1442" s="531"/>
      <c r="CHR1442" s="529"/>
      <c r="CHS1442" s="531"/>
      <c r="CHT1442" s="529"/>
      <c r="CHU1442" s="531"/>
      <c r="CHV1442" s="529"/>
      <c r="CHW1442" s="531"/>
      <c r="CHX1442" s="529"/>
      <c r="CHY1442" s="531"/>
      <c r="CHZ1442" s="529"/>
      <c r="CIA1442" s="531"/>
      <c r="CIB1442" s="529"/>
      <c r="CIC1442" s="531"/>
      <c r="CID1442" s="529"/>
      <c r="CIE1442" s="531"/>
      <c r="CIF1442" s="529"/>
      <c r="CIG1442" s="531"/>
      <c r="CIH1442" s="529"/>
      <c r="CII1442" s="531"/>
      <c r="CIJ1442" s="529"/>
      <c r="CIK1442" s="531"/>
      <c r="CIL1442" s="529"/>
      <c r="CIM1442" s="531"/>
      <c r="CIN1442" s="529"/>
      <c r="CIO1442" s="531"/>
      <c r="CIP1442" s="529"/>
      <c r="CIQ1442" s="531"/>
      <c r="CIR1442" s="529"/>
      <c r="CIS1442" s="531"/>
      <c r="CIT1442" s="529"/>
      <c r="CIU1442" s="531"/>
      <c r="CIV1442" s="529"/>
      <c r="CIW1442" s="531"/>
      <c r="CIX1442" s="529"/>
      <c r="CIY1442" s="531"/>
      <c r="CIZ1442" s="529"/>
      <c r="CJA1442" s="531"/>
      <c r="CJB1442" s="529"/>
      <c r="CJC1442" s="531"/>
      <c r="CJD1442" s="529"/>
      <c r="CJE1442" s="531"/>
      <c r="CJF1442" s="529"/>
      <c r="CJG1442" s="531"/>
      <c r="CJH1442" s="529"/>
      <c r="CJI1442" s="531"/>
      <c r="CJJ1442" s="529"/>
      <c r="CJK1442" s="531"/>
      <c r="CJL1442" s="529"/>
      <c r="CJM1442" s="531"/>
      <c r="CJN1442" s="529"/>
      <c r="CJO1442" s="531"/>
      <c r="CJP1442" s="529"/>
      <c r="CJQ1442" s="531"/>
      <c r="CJR1442" s="529"/>
      <c r="CJS1442" s="531"/>
      <c r="CJT1442" s="529"/>
      <c r="CJU1442" s="531"/>
      <c r="CJV1442" s="529"/>
      <c r="CJW1442" s="531"/>
      <c r="CJX1442" s="529"/>
      <c r="CJY1442" s="531"/>
      <c r="CJZ1442" s="529"/>
      <c r="CKA1442" s="531"/>
      <c r="CKB1442" s="529"/>
      <c r="CKC1442" s="531"/>
      <c r="CKD1442" s="529"/>
      <c r="CKE1442" s="531"/>
      <c r="CKF1442" s="529"/>
      <c r="CKG1442" s="531"/>
      <c r="CKH1442" s="529"/>
      <c r="CKI1442" s="531"/>
      <c r="CKJ1442" s="529"/>
      <c r="CKK1442" s="531"/>
      <c r="CKL1442" s="529"/>
      <c r="CKM1442" s="531"/>
      <c r="CKN1442" s="529"/>
      <c r="CKO1442" s="531"/>
      <c r="CKP1442" s="529"/>
      <c r="CKQ1442" s="531"/>
      <c r="CKR1442" s="529"/>
      <c r="CKS1442" s="531"/>
      <c r="CKT1442" s="529"/>
      <c r="CKU1442" s="531"/>
      <c r="CKV1442" s="529"/>
      <c r="CKW1442" s="531"/>
      <c r="CKX1442" s="529"/>
      <c r="CKY1442" s="531"/>
      <c r="CKZ1442" s="529"/>
      <c r="CLA1442" s="531"/>
      <c r="CLB1442" s="529"/>
      <c r="CLC1442" s="531"/>
      <c r="CLD1442" s="529"/>
      <c r="CLE1442" s="531"/>
      <c r="CLF1442" s="529"/>
      <c r="CLG1442" s="531"/>
      <c r="CLH1442" s="529"/>
      <c r="CLI1442" s="531"/>
      <c r="CLJ1442" s="529"/>
      <c r="CLK1442" s="531"/>
      <c r="CLL1442" s="529"/>
      <c r="CLM1442" s="531"/>
      <c r="CLN1442" s="529"/>
      <c r="CLO1442" s="531"/>
      <c r="CLP1442" s="529"/>
      <c r="CLQ1442" s="531"/>
      <c r="CLR1442" s="529"/>
      <c r="CLS1442" s="531"/>
      <c r="CLT1442" s="529"/>
      <c r="CLU1442" s="531"/>
      <c r="CLV1442" s="529"/>
      <c r="CLW1442" s="531"/>
      <c r="CLX1442" s="529"/>
      <c r="CLY1442" s="531"/>
      <c r="CLZ1442" s="529"/>
      <c r="CMA1442" s="531"/>
      <c r="CMB1442" s="529"/>
      <c r="CMC1442" s="531"/>
      <c r="CMD1442" s="529"/>
      <c r="CME1442" s="531"/>
      <c r="CMF1442" s="529"/>
      <c r="CMG1442" s="531"/>
      <c r="CMH1442" s="529"/>
      <c r="CMI1442" s="531"/>
      <c r="CMJ1442" s="529"/>
      <c r="CMK1442" s="531"/>
      <c r="CML1442" s="529"/>
      <c r="CMM1442" s="531"/>
      <c r="CMN1442" s="529"/>
      <c r="CMO1442" s="531"/>
      <c r="CMP1442" s="529"/>
      <c r="CMQ1442" s="531"/>
      <c r="CMR1442" s="529"/>
      <c r="CMS1442" s="531"/>
      <c r="CMT1442" s="529"/>
      <c r="CMU1442" s="531"/>
      <c r="CMV1442" s="529"/>
      <c r="CMW1442" s="531"/>
      <c r="CMX1442" s="529"/>
      <c r="CMY1442" s="531"/>
      <c r="CMZ1442" s="529"/>
      <c r="CNA1442" s="531"/>
      <c r="CNB1442" s="529"/>
      <c r="CNC1442" s="531"/>
      <c r="CND1442" s="529"/>
      <c r="CNE1442" s="531"/>
      <c r="CNF1442" s="529"/>
      <c r="CNG1442" s="531"/>
      <c r="CNH1442" s="529"/>
      <c r="CNI1442" s="531"/>
      <c r="CNJ1442" s="529"/>
      <c r="CNK1442" s="531"/>
      <c r="CNL1442" s="529"/>
      <c r="CNM1442" s="531"/>
      <c r="CNN1442" s="529"/>
      <c r="CNO1442" s="531"/>
      <c r="CNP1442" s="529"/>
      <c r="CNQ1442" s="531"/>
      <c r="CNR1442" s="529"/>
      <c r="CNS1442" s="531"/>
      <c r="CNT1442" s="529"/>
      <c r="CNU1442" s="531"/>
      <c r="CNV1442" s="529"/>
      <c r="CNW1442" s="531"/>
      <c r="CNX1442" s="529"/>
      <c r="CNY1442" s="531"/>
      <c r="CNZ1442" s="529"/>
      <c r="COA1442" s="531"/>
      <c r="COB1442" s="529"/>
      <c r="COC1442" s="531"/>
      <c r="COD1442" s="529"/>
      <c r="COE1442" s="531"/>
      <c r="COF1442" s="529"/>
      <c r="COG1442" s="531"/>
      <c r="COH1442" s="529"/>
      <c r="COI1442" s="531"/>
      <c r="COJ1442" s="529"/>
      <c r="COK1442" s="531"/>
      <c r="COL1442" s="529"/>
      <c r="COM1442" s="531"/>
      <c r="CON1442" s="529"/>
      <c r="COO1442" s="531"/>
      <c r="COP1442" s="529"/>
      <c r="COQ1442" s="531"/>
      <c r="COR1442" s="529"/>
      <c r="COS1442" s="531"/>
      <c r="COT1442" s="529"/>
      <c r="COU1442" s="531"/>
      <c r="COV1442" s="529"/>
      <c r="COW1442" s="531"/>
      <c r="COX1442" s="529"/>
      <c r="COY1442" s="531"/>
      <c r="COZ1442" s="529"/>
      <c r="CPA1442" s="531"/>
      <c r="CPB1442" s="529"/>
      <c r="CPC1442" s="531"/>
      <c r="CPD1442" s="529"/>
      <c r="CPE1442" s="531"/>
      <c r="CPF1442" s="529"/>
      <c r="CPG1442" s="531"/>
      <c r="CPH1442" s="529"/>
      <c r="CPI1442" s="531"/>
      <c r="CPJ1442" s="529"/>
      <c r="CPK1442" s="531"/>
      <c r="CPL1442" s="529"/>
      <c r="CPM1442" s="531"/>
      <c r="CPN1442" s="529"/>
      <c r="CPO1442" s="531"/>
      <c r="CPP1442" s="529"/>
      <c r="CPQ1442" s="531"/>
      <c r="CPR1442" s="529"/>
      <c r="CPS1442" s="531"/>
      <c r="CPT1442" s="529"/>
      <c r="CPU1442" s="531"/>
      <c r="CPV1442" s="529"/>
      <c r="CPW1442" s="531"/>
      <c r="CPX1442" s="529"/>
      <c r="CPY1442" s="531"/>
      <c r="CPZ1442" s="529"/>
      <c r="CQA1442" s="531"/>
      <c r="CQB1442" s="529"/>
      <c r="CQC1442" s="531"/>
      <c r="CQD1442" s="529"/>
      <c r="CQE1442" s="531"/>
      <c r="CQF1442" s="529"/>
      <c r="CQG1442" s="531"/>
      <c r="CQH1442" s="529"/>
      <c r="CQI1442" s="531"/>
      <c r="CQJ1442" s="529"/>
      <c r="CQK1442" s="531"/>
      <c r="CQL1442" s="529"/>
      <c r="CQM1442" s="531"/>
      <c r="CQN1442" s="529"/>
      <c r="CQO1442" s="531"/>
      <c r="CQP1442" s="529"/>
      <c r="CQQ1442" s="531"/>
      <c r="CQR1442" s="529"/>
      <c r="CQS1442" s="531"/>
      <c r="CQT1442" s="529"/>
      <c r="CQU1442" s="531"/>
      <c r="CQV1442" s="529"/>
      <c r="CQW1442" s="531"/>
      <c r="CQX1442" s="529"/>
      <c r="CQY1442" s="531"/>
      <c r="CQZ1442" s="529"/>
      <c r="CRA1442" s="531"/>
      <c r="CRB1442" s="529"/>
      <c r="CRC1442" s="531"/>
      <c r="CRD1442" s="529"/>
      <c r="CRE1442" s="531"/>
      <c r="CRF1442" s="529"/>
      <c r="CRG1442" s="531"/>
      <c r="CRH1442" s="529"/>
      <c r="CRI1442" s="531"/>
      <c r="CRJ1442" s="529"/>
      <c r="CRK1442" s="531"/>
      <c r="CRL1442" s="529"/>
      <c r="CRM1442" s="531"/>
      <c r="CRN1442" s="529"/>
      <c r="CRO1442" s="531"/>
      <c r="CRP1442" s="529"/>
      <c r="CRQ1442" s="531"/>
      <c r="CRR1442" s="529"/>
      <c r="CRS1442" s="531"/>
      <c r="CRT1442" s="529"/>
      <c r="CRU1442" s="531"/>
      <c r="CRV1442" s="529"/>
      <c r="CRW1442" s="531"/>
      <c r="CRX1442" s="529"/>
      <c r="CRY1442" s="531"/>
      <c r="CRZ1442" s="529"/>
      <c r="CSA1442" s="531"/>
      <c r="CSB1442" s="529"/>
      <c r="CSC1442" s="531"/>
      <c r="CSD1442" s="529"/>
      <c r="CSE1442" s="531"/>
      <c r="CSF1442" s="529"/>
      <c r="CSG1442" s="531"/>
      <c r="CSH1442" s="529"/>
      <c r="CSI1442" s="531"/>
      <c r="CSJ1442" s="529"/>
      <c r="CSK1442" s="531"/>
      <c r="CSL1442" s="529"/>
      <c r="CSM1442" s="531"/>
      <c r="CSN1442" s="529"/>
      <c r="CSO1442" s="531"/>
      <c r="CSP1442" s="529"/>
      <c r="CSQ1442" s="531"/>
      <c r="CSR1442" s="529"/>
      <c r="CSS1442" s="531"/>
      <c r="CST1442" s="529"/>
      <c r="CSU1442" s="531"/>
      <c r="CSV1442" s="529"/>
      <c r="CSW1442" s="531"/>
      <c r="CSX1442" s="529"/>
      <c r="CSY1442" s="531"/>
      <c r="CSZ1442" s="529"/>
      <c r="CTA1442" s="531"/>
      <c r="CTB1442" s="529"/>
      <c r="CTC1442" s="531"/>
      <c r="CTD1442" s="529"/>
      <c r="CTE1442" s="531"/>
      <c r="CTF1442" s="529"/>
      <c r="CTG1442" s="531"/>
      <c r="CTH1442" s="529"/>
      <c r="CTI1442" s="531"/>
      <c r="CTJ1442" s="529"/>
      <c r="CTK1442" s="531"/>
      <c r="CTL1442" s="529"/>
      <c r="CTM1442" s="531"/>
      <c r="CTN1442" s="529"/>
      <c r="CTO1442" s="531"/>
      <c r="CTP1442" s="529"/>
      <c r="CTQ1442" s="531"/>
      <c r="CTR1442" s="529"/>
      <c r="CTS1442" s="531"/>
      <c r="CTT1442" s="529"/>
      <c r="CTU1442" s="531"/>
      <c r="CTV1442" s="529"/>
      <c r="CTW1442" s="531"/>
      <c r="CTX1442" s="529"/>
      <c r="CTY1442" s="531"/>
      <c r="CTZ1442" s="529"/>
      <c r="CUA1442" s="531"/>
      <c r="CUB1442" s="529"/>
      <c r="CUC1442" s="531"/>
      <c r="CUD1442" s="529"/>
      <c r="CUE1442" s="531"/>
      <c r="CUF1442" s="529"/>
      <c r="CUG1442" s="531"/>
      <c r="CUH1442" s="529"/>
      <c r="CUI1442" s="531"/>
      <c r="CUJ1442" s="529"/>
      <c r="CUK1442" s="531"/>
      <c r="CUL1442" s="529"/>
      <c r="CUM1442" s="531"/>
      <c r="CUN1442" s="529"/>
      <c r="CUO1442" s="531"/>
      <c r="CUP1442" s="529"/>
      <c r="CUQ1442" s="531"/>
      <c r="CUR1442" s="529"/>
      <c r="CUS1442" s="531"/>
      <c r="CUT1442" s="529"/>
      <c r="CUU1442" s="531"/>
      <c r="CUV1442" s="529"/>
      <c r="CUW1442" s="531"/>
      <c r="CUX1442" s="529"/>
      <c r="CUY1442" s="531"/>
      <c r="CUZ1442" s="529"/>
      <c r="CVA1442" s="531"/>
      <c r="CVB1442" s="529"/>
      <c r="CVC1442" s="531"/>
      <c r="CVD1442" s="529"/>
      <c r="CVE1442" s="531"/>
      <c r="CVF1442" s="529"/>
      <c r="CVG1442" s="531"/>
      <c r="CVH1442" s="529"/>
      <c r="CVI1442" s="531"/>
      <c r="CVJ1442" s="529"/>
      <c r="CVK1442" s="531"/>
      <c r="CVL1442" s="529"/>
      <c r="CVM1442" s="531"/>
      <c r="CVN1442" s="529"/>
      <c r="CVO1442" s="531"/>
      <c r="CVP1442" s="529"/>
      <c r="CVQ1442" s="531"/>
      <c r="CVR1442" s="529"/>
      <c r="CVS1442" s="531"/>
      <c r="CVT1442" s="529"/>
      <c r="CVU1442" s="531"/>
      <c r="CVV1442" s="529"/>
      <c r="CVW1442" s="531"/>
      <c r="CVX1442" s="529"/>
      <c r="CVY1442" s="531"/>
      <c r="CVZ1442" s="529"/>
      <c r="CWA1442" s="531"/>
      <c r="CWB1442" s="529"/>
      <c r="CWC1442" s="531"/>
      <c r="CWD1442" s="529"/>
      <c r="CWE1442" s="531"/>
      <c r="CWF1442" s="529"/>
      <c r="CWG1442" s="531"/>
      <c r="CWH1442" s="529"/>
      <c r="CWI1442" s="531"/>
      <c r="CWJ1442" s="529"/>
      <c r="CWK1442" s="531"/>
      <c r="CWL1442" s="529"/>
      <c r="CWM1442" s="531"/>
      <c r="CWN1442" s="529"/>
      <c r="CWO1442" s="531"/>
      <c r="CWP1442" s="529"/>
      <c r="CWQ1442" s="531"/>
      <c r="CWR1442" s="529"/>
      <c r="CWS1442" s="531"/>
      <c r="CWT1442" s="529"/>
      <c r="CWU1442" s="531"/>
      <c r="CWV1442" s="529"/>
      <c r="CWW1442" s="531"/>
      <c r="CWX1442" s="529"/>
      <c r="CWY1442" s="531"/>
      <c r="CWZ1442" s="529"/>
      <c r="CXA1442" s="531"/>
      <c r="CXB1442" s="529"/>
      <c r="CXC1442" s="531"/>
      <c r="CXD1442" s="529"/>
      <c r="CXE1442" s="531"/>
      <c r="CXF1442" s="529"/>
      <c r="CXG1442" s="531"/>
      <c r="CXH1442" s="529"/>
      <c r="CXI1442" s="531"/>
      <c r="CXJ1442" s="529"/>
      <c r="CXK1442" s="531"/>
      <c r="CXL1442" s="529"/>
      <c r="CXM1442" s="531"/>
      <c r="CXN1442" s="529"/>
      <c r="CXO1442" s="531"/>
      <c r="CXP1442" s="529"/>
      <c r="CXQ1442" s="531"/>
      <c r="CXR1442" s="529"/>
      <c r="CXS1442" s="531"/>
      <c r="CXT1442" s="529"/>
      <c r="CXU1442" s="531"/>
      <c r="CXV1442" s="529"/>
      <c r="CXW1442" s="531"/>
      <c r="CXX1442" s="529"/>
      <c r="CXY1442" s="531"/>
      <c r="CXZ1442" s="529"/>
      <c r="CYA1442" s="531"/>
      <c r="CYB1442" s="529"/>
      <c r="CYC1442" s="531"/>
      <c r="CYD1442" s="529"/>
      <c r="CYE1442" s="531"/>
      <c r="CYF1442" s="529"/>
      <c r="CYG1442" s="531"/>
      <c r="CYH1442" s="529"/>
      <c r="CYI1442" s="531"/>
      <c r="CYJ1442" s="529"/>
      <c r="CYK1442" s="531"/>
      <c r="CYL1442" s="529"/>
      <c r="CYM1442" s="531"/>
      <c r="CYN1442" s="529"/>
      <c r="CYO1442" s="531"/>
      <c r="CYP1442" s="529"/>
      <c r="CYQ1442" s="531"/>
      <c r="CYR1442" s="529"/>
      <c r="CYS1442" s="531"/>
      <c r="CYT1442" s="529"/>
      <c r="CYU1442" s="531"/>
      <c r="CYV1442" s="529"/>
      <c r="CYW1442" s="531"/>
      <c r="CYX1442" s="529"/>
      <c r="CYY1442" s="531"/>
      <c r="CYZ1442" s="529"/>
      <c r="CZA1442" s="531"/>
      <c r="CZB1442" s="529"/>
      <c r="CZC1442" s="531"/>
      <c r="CZD1442" s="529"/>
      <c r="CZE1442" s="531"/>
      <c r="CZF1442" s="529"/>
      <c r="CZG1442" s="531"/>
      <c r="CZH1442" s="529"/>
      <c r="CZI1442" s="531"/>
      <c r="CZJ1442" s="529"/>
      <c r="CZK1442" s="531"/>
      <c r="CZL1442" s="529"/>
      <c r="CZM1442" s="531"/>
      <c r="CZN1442" s="529"/>
      <c r="CZO1442" s="531"/>
      <c r="CZP1442" s="529"/>
      <c r="CZQ1442" s="531"/>
      <c r="CZR1442" s="529"/>
      <c r="CZS1442" s="531"/>
      <c r="CZT1442" s="529"/>
      <c r="CZU1442" s="531"/>
      <c r="CZV1442" s="529"/>
      <c r="CZW1442" s="531"/>
      <c r="CZX1442" s="529"/>
      <c r="CZY1442" s="531"/>
      <c r="CZZ1442" s="529"/>
      <c r="DAA1442" s="531"/>
      <c r="DAB1442" s="529"/>
      <c r="DAC1442" s="531"/>
      <c r="DAD1442" s="529"/>
      <c r="DAE1442" s="531"/>
      <c r="DAF1442" s="529"/>
      <c r="DAG1442" s="531"/>
      <c r="DAH1442" s="529"/>
      <c r="DAI1442" s="531"/>
      <c r="DAJ1442" s="529"/>
      <c r="DAK1442" s="531"/>
      <c r="DAL1442" s="529"/>
      <c r="DAM1442" s="531"/>
      <c r="DAN1442" s="529"/>
      <c r="DAO1442" s="531"/>
      <c r="DAP1442" s="529"/>
      <c r="DAQ1442" s="531"/>
      <c r="DAR1442" s="529"/>
      <c r="DAS1442" s="531"/>
      <c r="DAT1442" s="529"/>
      <c r="DAU1442" s="531"/>
      <c r="DAV1442" s="529"/>
      <c r="DAW1442" s="531"/>
      <c r="DAX1442" s="529"/>
      <c r="DAY1442" s="531"/>
      <c r="DAZ1442" s="529"/>
      <c r="DBA1442" s="531"/>
      <c r="DBB1442" s="529"/>
      <c r="DBC1442" s="531"/>
      <c r="DBD1442" s="529"/>
      <c r="DBE1442" s="531"/>
      <c r="DBF1442" s="529"/>
      <c r="DBG1442" s="531"/>
      <c r="DBH1442" s="529"/>
      <c r="DBI1442" s="531"/>
      <c r="DBJ1442" s="529"/>
      <c r="DBK1442" s="531"/>
      <c r="DBL1442" s="529"/>
      <c r="DBM1442" s="531"/>
      <c r="DBN1442" s="529"/>
      <c r="DBO1442" s="531"/>
      <c r="DBP1442" s="529"/>
      <c r="DBQ1442" s="531"/>
      <c r="DBR1442" s="529"/>
      <c r="DBS1442" s="531"/>
      <c r="DBT1442" s="529"/>
      <c r="DBU1442" s="531"/>
      <c r="DBV1442" s="529"/>
      <c r="DBW1442" s="531"/>
      <c r="DBX1442" s="529"/>
      <c r="DBY1442" s="531"/>
      <c r="DBZ1442" s="529"/>
      <c r="DCA1442" s="531"/>
      <c r="DCB1442" s="529"/>
      <c r="DCC1442" s="531"/>
      <c r="DCD1442" s="529"/>
      <c r="DCE1442" s="531"/>
      <c r="DCF1442" s="529"/>
      <c r="DCG1442" s="531"/>
      <c r="DCH1442" s="529"/>
      <c r="DCI1442" s="531"/>
      <c r="DCJ1442" s="529"/>
      <c r="DCK1442" s="531"/>
      <c r="DCL1442" s="529"/>
      <c r="DCM1442" s="531"/>
      <c r="DCN1442" s="529"/>
      <c r="DCO1442" s="531"/>
      <c r="DCP1442" s="529"/>
      <c r="DCQ1442" s="531"/>
      <c r="DCR1442" s="529"/>
      <c r="DCS1442" s="531"/>
      <c r="DCT1442" s="529"/>
      <c r="DCU1442" s="531"/>
      <c r="DCV1442" s="529"/>
      <c r="DCW1442" s="531"/>
      <c r="DCX1442" s="529"/>
      <c r="DCY1442" s="531"/>
      <c r="DCZ1442" s="529"/>
      <c r="DDA1442" s="531"/>
      <c r="DDB1442" s="529"/>
      <c r="DDC1442" s="531"/>
      <c r="DDD1442" s="529"/>
      <c r="DDE1442" s="531"/>
      <c r="DDF1442" s="529"/>
      <c r="DDG1442" s="531"/>
      <c r="DDH1442" s="529"/>
      <c r="DDI1442" s="531"/>
      <c r="DDJ1442" s="529"/>
      <c r="DDK1442" s="531"/>
      <c r="DDL1442" s="529"/>
      <c r="DDM1442" s="531"/>
      <c r="DDN1442" s="529"/>
      <c r="DDO1442" s="531"/>
      <c r="DDP1442" s="529"/>
      <c r="DDQ1442" s="531"/>
      <c r="DDR1442" s="529"/>
      <c r="DDS1442" s="531"/>
      <c r="DDT1442" s="529"/>
      <c r="DDU1442" s="531"/>
      <c r="DDV1442" s="529"/>
      <c r="DDW1442" s="531"/>
      <c r="DDX1442" s="529"/>
      <c r="DDY1442" s="531"/>
      <c r="DDZ1442" s="529"/>
      <c r="DEA1442" s="531"/>
      <c r="DEB1442" s="529"/>
      <c r="DEC1442" s="531"/>
      <c r="DED1442" s="529"/>
      <c r="DEE1442" s="531"/>
      <c r="DEF1442" s="529"/>
      <c r="DEG1442" s="531"/>
      <c r="DEH1442" s="529"/>
      <c r="DEI1442" s="531"/>
      <c r="DEJ1442" s="529"/>
      <c r="DEK1442" s="531"/>
      <c r="DEL1442" s="529"/>
      <c r="DEM1442" s="531"/>
      <c r="DEN1442" s="529"/>
      <c r="DEO1442" s="531"/>
      <c r="DEP1442" s="529"/>
      <c r="DEQ1442" s="531"/>
      <c r="DER1442" s="529"/>
      <c r="DES1442" s="531"/>
      <c r="DET1442" s="529"/>
      <c r="DEU1442" s="531"/>
      <c r="DEV1442" s="529"/>
      <c r="DEW1442" s="531"/>
      <c r="DEX1442" s="529"/>
      <c r="DEY1442" s="531"/>
      <c r="DEZ1442" s="529"/>
      <c r="DFA1442" s="531"/>
      <c r="DFB1442" s="529"/>
      <c r="DFC1442" s="531"/>
      <c r="DFD1442" s="529"/>
      <c r="DFE1442" s="531"/>
      <c r="DFF1442" s="529"/>
      <c r="DFG1442" s="531"/>
      <c r="DFH1442" s="529"/>
      <c r="DFI1442" s="531"/>
      <c r="DFJ1442" s="529"/>
      <c r="DFK1442" s="531"/>
      <c r="DFL1442" s="529"/>
      <c r="DFM1442" s="531"/>
      <c r="DFN1442" s="529"/>
      <c r="DFO1442" s="531"/>
      <c r="DFP1442" s="529"/>
      <c r="DFQ1442" s="531"/>
      <c r="DFR1442" s="529"/>
      <c r="DFS1442" s="531"/>
      <c r="DFT1442" s="529"/>
      <c r="DFU1442" s="531"/>
      <c r="DFV1442" s="529"/>
      <c r="DFW1442" s="531"/>
      <c r="DFX1442" s="529"/>
      <c r="DFY1442" s="531"/>
      <c r="DFZ1442" s="529"/>
      <c r="DGA1442" s="531"/>
      <c r="DGB1442" s="529"/>
      <c r="DGC1442" s="531"/>
      <c r="DGD1442" s="529"/>
      <c r="DGE1442" s="531"/>
      <c r="DGF1442" s="529"/>
      <c r="DGG1442" s="531"/>
      <c r="DGH1442" s="529"/>
      <c r="DGI1442" s="531"/>
      <c r="DGJ1442" s="529"/>
      <c r="DGK1442" s="531"/>
      <c r="DGL1442" s="529"/>
      <c r="DGM1442" s="531"/>
      <c r="DGN1442" s="529"/>
      <c r="DGO1442" s="531"/>
      <c r="DGP1442" s="529"/>
      <c r="DGQ1442" s="531"/>
      <c r="DGR1442" s="529"/>
      <c r="DGS1442" s="531"/>
      <c r="DGT1442" s="529"/>
      <c r="DGU1442" s="531"/>
      <c r="DGV1442" s="529"/>
      <c r="DGW1442" s="531"/>
      <c r="DGX1442" s="529"/>
      <c r="DGY1442" s="531"/>
      <c r="DGZ1442" s="529"/>
      <c r="DHA1442" s="531"/>
      <c r="DHB1442" s="529"/>
      <c r="DHC1442" s="531"/>
      <c r="DHD1442" s="529"/>
      <c r="DHE1442" s="531"/>
      <c r="DHF1442" s="529"/>
      <c r="DHG1442" s="531"/>
      <c r="DHH1442" s="529"/>
      <c r="DHI1442" s="531"/>
      <c r="DHJ1442" s="529"/>
      <c r="DHK1442" s="531"/>
      <c r="DHL1442" s="529"/>
      <c r="DHM1442" s="531"/>
      <c r="DHN1442" s="529"/>
      <c r="DHO1442" s="531"/>
      <c r="DHP1442" s="529"/>
      <c r="DHQ1442" s="531"/>
      <c r="DHR1442" s="529"/>
      <c r="DHS1442" s="531"/>
      <c r="DHT1442" s="529"/>
      <c r="DHU1442" s="531"/>
      <c r="DHV1442" s="529"/>
      <c r="DHW1442" s="531"/>
      <c r="DHX1442" s="529"/>
      <c r="DHY1442" s="531"/>
      <c r="DHZ1442" s="529"/>
      <c r="DIA1442" s="531"/>
      <c r="DIB1442" s="529"/>
      <c r="DIC1442" s="531"/>
      <c r="DID1442" s="529"/>
      <c r="DIE1442" s="531"/>
      <c r="DIF1442" s="529"/>
      <c r="DIG1442" s="531"/>
      <c r="DIH1442" s="529"/>
      <c r="DII1442" s="531"/>
      <c r="DIJ1442" s="529"/>
      <c r="DIK1442" s="531"/>
      <c r="DIL1442" s="529"/>
      <c r="DIM1442" s="531"/>
      <c r="DIN1442" s="529"/>
      <c r="DIO1442" s="531"/>
      <c r="DIP1442" s="529"/>
      <c r="DIQ1442" s="531"/>
      <c r="DIR1442" s="529"/>
      <c r="DIS1442" s="531"/>
      <c r="DIT1442" s="529"/>
      <c r="DIU1442" s="531"/>
      <c r="DIV1442" s="529"/>
      <c r="DIW1442" s="531"/>
      <c r="DIX1442" s="529"/>
      <c r="DIY1442" s="531"/>
      <c r="DIZ1442" s="529"/>
      <c r="DJA1442" s="531"/>
      <c r="DJB1442" s="529"/>
      <c r="DJC1442" s="531"/>
      <c r="DJD1442" s="529"/>
      <c r="DJE1442" s="531"/>
      <c r="DJF1442" s="529"/>
      <c r="DJG1442" s="531"/>
      <c r="DJH1442" s="529"/>
      <c r="DJI1442" s="531"/>
      <c r="DJJ1442" s="529"/>
      <c r="DJK1442" s="531"/>
      <c r="DJL1442" s="529"/>
      <c r="DJM1442" s="531"/>
      <c r="DJN1442" s="529"/>
      <c r="DJO1442" s="531"/>
      <c r="DJP1442" s="529"/>
      <c r="DJQ1442" s="531"/>
      <c r="DJR1442" s="529"/>
      <c r="DJS1442" s="531"/>
      <c r="DJT1442" s="529"/>
      <c r="DJU1442" s="531"/>
      <c r="DJV1442" s="529"/>
      <c r="DJW1442" s="531"/>
      <c r="DJX1442" s="529"/>
      <c r="DJY1442" s="531"/>
      <c r="DJZ1442" s="529"/>
      <c r="DKA1442" s="531"/>
      <c r="DKB1442" s="529"/>
      <c r="DKC1442" s="531"/>
      <c r="DKD1442" s="529"/>
      <c r="DKE1442" s="531"/>
      <c r="DKF1442" s="529"/>
      <c r="DKG1442" s="531"/>
      <c r="DKH1442" s="529"/>
      <c r="DKI1442" s="531"/>
      <c r="DKJ1442" s="529"/>
      <c r="DKK1442" s="531"/>
      <c r="DKL1442" s="529"/>
      <c r="DKM1442" s="531"/>
      <c r="DKN1442" s="529"/>
      <c r="DKO1442" s="531"/>
      <c r="DKP1442" s="529"/>
      <c r="DKQ1442" s="531"/>
      <c r="DKR1442" s="529"/>
      <c r="DKS1442" s="531"/>
      <c r="DKT1442" s="529"/>
      <c r="DKU1442" s="531"/>
      <c r="DKV1442" s="529"/>
      <c r="DKW1442" s="531"/>
      <c r="DKX1442" s="529"/>
      <c r="DKY1442" s="531"/>
      <c r="DKZ1442" s="529"/>
      <c r="DLA1442" s="531"/>
      <c r="DLB1442" s="529"/>
      <c r="DLC1442" s="531"/>
      <c r="DLD1442" s="529"/>
      <c r="DLE1442" s="531"/>
      <c r="DLF1442" s="529"/>
      <c r="DLG1442" s="531"/>
      <c r="DLH1442" s="529"/>
      <c r="DLI1442" s="531"/>
      <c r="DLJ1442" s="529"/>
      <c r="DLK1442" s="531"/>
      <c r="DLL1442" s="529"/>
      <c r="DLM1442" s="531"/>
      <c r="DLN1442" s="529"/>
      <c r="DLO1442" s="531"/>
      <c r="DLP1442" s="529"/>
      <c r="DLQ1442" s="531"/>
      <c r="DLR1442" s="529"/>
      <c r="DLS1442" s="531"/>
      <c r="DLT1442" s="529"/>
      <c r="DLU1442" s="531"/>
      <c r="DLV1442" s="529"/>
      <c r="DLW1442" s="531"/>
      <c r="DLX1442" s="529"/>
      <c r="DLY1442" s="531"/>
      <c r="DLZ1442" s="529"/>
      <c r="DMA1442" s="531"/>
      <c r="DMB1442" s="529"/>
      <c r="DMC1442" s="531"/>
      <c r="DMD1442" s="529"/>
      <c r="DME1442" s="531"/>
      <c r="DMF1442" s="529"/>
      <c r="DMG1442" s="531"/>
      <c r="DMH1442" s="529"/>
      <c r="DMI1442" s="531"/>
      <c r="DMJ1442" s="529"/>
      <c r="DMK1442" s="531"/>
      <c r="DML1442" s="529"/>
      <c r="DMM1442" s="531"/>
      <c r="DMN1442" s="529"/>
      <c r="DMO1442" s="531"/>
      <c r="DMP1442" s="529"/>
      <c r="DMQ1442" s="531"/>
      <c r="DMR1442" s="529"/>
      <c r="DMS1442" s="531"/>
      <c r="DMT1442" s="529"/>
      <c r="DMU1442" s="531"/>
      <c r="DMV1442" s="529"/>
      <c r="DMW1442" s="531"/>
      <c r="DMX1442" s="529"/>
      <c r="DMY1442" s="531"/>
      <c r="DMZ1442" s="529"/>
      <c r="DNA1442" s="531"/>
      <c r="DNB1442" s="529"/>
      <c r="DNC1442" s="531"/>
      <c r="DND1442" s="529"/>
      <c r="DNE1442" s="531"/>
      <c r="DNF1442" s="529"/>
      <c r="DNG1442" s="531"/>
      <c r="DNH1442" s="529"/>
      <c r="DNI1442" s="531"/>
      <c r="DNJ1442" s="529"/>
      <c r="DNK1442" s="531"/>
      <c r="DNL1442" s="529"/>
      <c r="DNM1442" s="531"/>
      <c r="DNN1442" s="529"/>
      <c r="DNO1442" s="531"/>
      <c r="DNP1442" s="529"/>
      <c r="DNQ1442" s="531"/>
      <c r="DNR1442" s="529"/>
      <c r="DNS1442" s="531"/>
      <c r="DNT1442" s="529"/>
      <c r="DNU1442" s="531"/>
      <c r="DNV1442" s="529"/>
      <c r="DNW1442" s="531"/>
      <c r="DNX1442" s="529"/>
      <c r="DNY1442" s="531"/>
      <c r="DNZ1442" s="529"/>
      <c r="DOA1442" s="531"/>
      <c r="DOB1442" s="529"/>
      <c r="DOC1442" s="531"/>
      <c r="DOD1442" s="529"/>
      <c r="DOE1442" s="531"/>
      <c r="DOF1442" s="529"/>
      <c r="DOG1442" s="531"/>
      <c r="DOH1442" s="529"/>
      <c r="DOI1442" s="531"/>
      <c r="DOJ1442" s="529"/>
      <c r="DOK1442" s="531"/>
      <c r="DOL1442" s="529"/>
      <c r="DOM1442" s="531"/>
      <c r="DON1442" s="529"/>
      <c r="DOO1442" s="531"/>
      <c r="DOP1442" s="529"/>
      <c r="DOQ1442" s="531"/>
      <c r="DOR1442" s="529"/>
      <c r="DOS1442" s="531"/>
      <c r="DOT1442" s="529"/>
      <c r="DOU1442" s="531"/>
      <c r="DOV1442" s="529"/>
      <c r="DOW1442" s="531"/>
      <c r="DOX1442" s="529"/>
      <c r="DOY1442" s="531"/>
      <c r="DOZ1442" s="529"/>
      <c r="DPA1442" s="531"/>
      <c r="DPB1442" s="529"/>
      <c r="DPC1442" s="531"/>
      <c r="DPD1442" s="529"/>
      <c r="DPE1442" s="531"/>
      <c r="DPF1442" s="529"/>
      <c r="DPG1442" s="531"/>
      <c r="DPH1442" s="529"/>
      <c r="DPI1442" s="531"/>
      <c r="DPJ1442" s="529"/>
      <c r="DPK1442" s="531"/>
      <c r="DPL1442" s="529"/>
      <c r="DPM1442" s="531"/>
      <c r="DPN1442" s="529"/>
      <c r="DPO1442" s="531"/>
      <c r="DPP1442" s="529"/>
      <c r="DPQ1442" s="531"/>
      <c r="DPR1442" s="529"/>
      <c r="DPS1442" s="531"/>
      <c r="DPT1442" s="529"/>
      <c r="DPU1442" s="531"/>
      <c r="DPV1442" s="529"/>
      <c r="DPW1442" s="531"/>
      <c r="DPX1442" s="529"/>
      <c r="DPY1442" s="531"/>
      <c r="DPZ1442" s="529"/>
      <c r="DQA1442" s="531"/>
      <c r="DQB1442" s="529"/>
      <c r="DQC1442" s="531"/>
      <c r="DQD1442" s="529"/>
      <c r="DQE1442" s="531"/>
      <c r="DQF1442" s="529"/>
      <c r="DQG1442" s="531"/>
      <c r="DQH1442" s="529"/>
      <c r="DQI1442" s="531"/>
      <c r="DQJ1442" s="529"/>
      <c r="DQK1442" s="531"/>
      <c r="DQL1442" s="529"/>
      <c r="DQM1442" s="531"/>
      <c r="DQN1442" s="529"/>
      <c r="DQO1442" s="531"/>
      <c r="DQP1442" s="529"/>
      <c r="DQQ1442" s="531"/>
      <c r="DQR1442" s="529"/>
      <c r="DQS1442" s="531"/>
      <c r="DQT1442" s="529"/>
      <c r="DQU1442" s="531"/>
      <c r="DQV1442" s="529"/>
      <c r="DQW1442" s="531"/>
      <c r="DQX1442" s="529"/>
      <c r="DQY1442" s="531"/>
      <c r="DQZ1442" s="529"/>
      <c r="DRA1442" s="531"/>
      <c r="DRB1442" s="529"/>
      <c r="DRC1442" s="531"/>
      <c r="DRD1442" s="529"/>
      <c r="DRE1442" s="531"/>
      <c r="DRF1442" s="529"/>
      <c r="DRG1442" s="531"/>
      <c r="DRH1442" s="529"/>
      <c r="DRI1442" s="531"/>
      <c r="DRJ1442" s="529"/>
      <c r="DRK1442" s="531"/>
      <c r="DRL1442" s="529"/>
      <c r="DRM1442" s="531"/>
      <c r="DRN1442" s="529"/>
      <c r="DRO1442" s="531"/>
      <c r="DRP1442" s="529"/>
      <c r="DRQ1442" s="531"/>
      <c r="DRR1442" s="529"/>
      <c r="DRS1442" s="531"/>
      <c r="DRT1442" s="529"/>
      <c r="DRU1442" s="531"/>
      <c r="DRV1442" s="529"/>
      <c r="DRW1442" s="531"/>
      <c r="DRX1442" s="529"/>
      <c r="DRY1442" s="531"/>
      <c r="DRZ1442" s="529"/>
      <c r="DSA1442" s="531"/>
      <c r="DSB1442" s="529"/>
      <c r="DSC1442" s="531"/>
      <c r="DSD1442" s="529"/>
      <c r="DSE1442" s="531"/>
      <c r="DSF1442" s="529"/>
      <c r="DSG1442" s="531"/>
      <c r="DSH1442" s="529"/>
      <c r="DSI1442" s="531"/>
      <c r="DSJ1442" s="529"/>
      <c r="DSK1442" s="531"/>
      <c r="DSL1442" s="529"/>
      <c r="DSM1442" s="531"/>
      <c r="DSN1442" s="529"/>
      <c r="DSO1442" s="531"/>
      <c r="DSP1442" s="529"/>
      <c r="DSQ1442" s="531"/>
      <c r="DSR1442" s="529"/>
      <c r="DSS1442" s="531"/>
      <c r="DST1442" s="529"/>
      <c r="DSU1442" s="531"/>
      <c r="DSV1442" s="529"/>
      <c r="DSW1442" s="531"/>
      <c r="DSX1442" s="529"/>
      <c r="DSY1442" s="531"/>
      <c r="DSZ1442" s="529"/>
      <c r="DTA1442" s="531"/>
      <c r="DTB1442" s="529"/>
      <c r="DTC1442" s="531"/>
      <c r="DTD1442" s="529"/>
      <c r="DTE1442" s="531"/>
      <c r="DTF1442" s="529"/>
      <c r="DTG1442" s="531"/>
      <c r="DTH1442" s="529"/>
      <c r="DTI1442" s="531"/>
      <c r="DTJ1442" s="529"/>
      <c r="DTK1442" s="531"/>
      <c r="DTL1442" s="529"/>
      <c r="DTM1442" s="531"/>
      <c r="DTN1442" s="529"/>
      <c r="DTO1442" s="531"/>
      <c r="DTP1442" s="529"/>
      <c r="DTQ1442" s="531"/>
      <c r="DTR1442" s="529"/>
      <c r="DTS1442" s="531"/>
      <c r="DTT1442" s="529"/>
      <c r="DTU1442" s="531"/>
      <c r="DTV1442" s="529"/>
      <c r="DTW1442" s="531"/>
      <c r="DTX1442" s="529"/>
      <c r="DTY1442" s="531"/>
      <c r="DTZ1442" s="529"/>
      <c r="DUA1442" s="531"/>
      <c r="DUB1442" s="529"/>
      <c r="DUC1442" s="531"/>
      <c r="DUD1442" s="529"/>
      <c r="DUE1442" s="531"/>
      <c r="DUF1442" s="529"/>
      <c r="DUG1442" s="531"/>
      <c r="DUH1442" s="529"/>
      <c r="DUI1442" s="531"/>
      <c r="DUJ1442" s="529"/>
      <c r="DUK1442" s="531"/>
      <c r="DUL1442" s="529"/>
      <c r="DUM1442" s="531"/>
      <c r="DUN1442" s="529"/>
      <c r="DUO1442" s="531"/>
      <c r="DUP1442" s="529"/>
      <c r="DUQ1442" s="531"/>
      <c r="DUR1442" s="529"/>
      <c r="DUS1442" s="531"/>
      <c r="DUT1442" s="529"/>
      <c r="DUU1442" s="531"/>
      <c r="DUV1442" s="529"/>
      <c r="DUW1442" s="531"/>
      <c r="DUX1442" s="529"/>
      <c r="DUY1442" s="531"/>
      <c r="DUZ1442" s="529"/>
      <c r="DVA1442" s="531"/>
      <c r="DVB1442" s="529"/>
      <c r="DVC1442" s="531"/>
      <c r="DVD1442" s="529"/>
      <c r="DVE1442" s="531"/>
      <c r="DVF1442" s="529"/>
      <c r="DVG1442" s="531"/>
      <c r="DVH1442" s="529"/>
      <c r="DVI1442" s="531"/>
      <c r="DVJ1442" s="529"/>
      <c r="DVK1442" s="531"/>
      <c r="DVL1442" s="529"/>
      <c r="DVM1442" s="531"/>
      <c r="DVN1442" s="529"/>
      <c r="DVO1442" s="531"/>
      <c r="DVP1442" s="529"/>
      <c r="DVQ1442" s="531"/>
      <c r="DVR1442" s="529"/>
      <c r="DVS1442" s="531"/>
      <c r="DVT1442" s="529"/>
      <c r="DVU1442" s="531"/>
      <c r="DVV1442" s="529"/>
      <c r="DVW1442" s="531"/>
      <c r="DVX1442" s="529"/>
      <c r="DVY1442" s="531"/>
      <c r="DVZ1442" s="529"/>
      <c r="DWA1442" s="531"/>
      <c r="DWB1442" s="529"/>
      <c r="DWC1442" s="531"/>
      <c r="DWD1442" s="529"/>
      <c r="DWE1442" s="531"/>
      <c r="DWF1442" s="529"/>
      <c r="DWG1442" s="531"/>
      <c r="DWH1442" s="529"/>
      <c r="DWI1442" s="531"/>
      <c r="DWJ1442" s="529"/>
      <c r="DWK1442" s="531"/>
      <c r="DWL1442" s="529"/>
      <c r="DWM1442" s="531"/>
      <c r="DWN1442" s="529"/>
      <c r="DWO1442" s="531"/>
      <c r="DWP1442" s="529"/>
      <c r="DWQ1442" s="531"/>
      <c r="DWR1442" s="529"/>
      <c r="DWS1442" s="531"/>
      <c r="DWT1442" s="529"/>
      <c r="DWU1442" s="531"/>
      <c r="DWV1442" s="529"/>
      <c r="DWW1442" s="531"/>
      <c r="DWX1442" s="529"/>
      <c r="DWY1442" s="531"/>
      <c r="DWZ1442" s="529"/>
      <c r="DXA1442" s="531"/>
      <c r="DXB1442" s="529"/>
      <c r="DXC1442" s="531"/>
      <c r="DXD1442" s="529"/>
      <c r="DXE1442" s="531"/>
      <c r="DXF1442" s="529"/>
      <c r="DXG1442" s="531"/>
      <c r="DXH1442" s="529"/>
      <c r="DXI1442" s="531"/>
      <c r="DXJ1442" s="529"/>
      <c r="DXK1442" s="531"/>
      <c r="DXL1442" s="529"/>
      <c r="DXM1442" s="531"/>
      <c r="DXN1442" s="529"/>
      <c r="DXO1442" s="531"/>
      <c r="DXP1442" s="529"/>
      <c r="DXQ1442" s="531"/>
      <c r="DXR1442" s="529"/>
      <c r="DXS1442" s="531"/>
      <c r="DXT1442" s="529"/>
      <c r="DXU1442" s="531"/>
      <c r="DXV1442" s="529"/>
      <c r="DXW1442" s="531"/>
      <c r="DXX1442" s="529"/>
      <c r="DXY1442" s="531"/>
      <c r="DXZ1442" s="529"/>
      <c r="DYA1442" s="531"/>
      <c r="DYB1442" s="529"/>
      <c r="DYC1442" s="531"/>
      <c r="DYD1442" s="529"/>
      <c r="DYE1442" s="531"/>
      <c r="DYF1442" s="529"/>
      <c r="DYG1442" s="531"/>
      <c r="DYH1442" s="529"/>
      <c r="DYI1442" s="531"/>
      <c r="DYJ1442" s="529"/>
      <c r="DYK1442" s="531"/>
      <c r="DYL1442" s="529"/>
      <c r="DYM1442" s="531"/>
      <c r="DYN1442" s="529"/>
      <c r="DYO1442" s="531"/>
      <c r="DYP1442" s="529"/>
      <c r="DYQ1442" s="531"/>
      <c r="DYR1442" s="529"/>
      <c r="DYS1442" s="531"/>
      <c r="DYT1442" s="529"/>
      <c r="DYU1442" s="531"/>
      <c r="DYV1442" s="529"/>
      <c r="DYW1442" s="531"/>
      <c r="DYX1442" s="529"/>
      <c r="DYY1442" s="531"/>
      <c r="DYZ1442" s="529"/>
      <c r="DZA1442" s="531"/>
      <c r="DZB1442" s="529"/>
      <c r="DZC1442" s="531"/>
      <c r="DZD1442" s="529"/>
      <c r="DZE1442" s="531"/>
      <c r="DZF1442" s="529"/>
      <c r="DZG1442" s="531"/>
      <c r="DZH1442" s="529"/>
      <c r="DZI1442" s="531"/>
      <c r="DZJ1442" s="529"/>
      <c r="DZK1442" s="531"/>
      <c r="DZL1442" s="529"/>
      <c r="DZM1442" s="531"/>
      <c r="DZN1442" s="529"/>
      <c r="DZO1442" s="531"/>
      <c r="DZP1442" s="529"/>
      <c r="DZQ1442" s="531"/>
      <c r="DZR1442" s="529"/>
      <c r="DZS1442" s="531"/>
      <c r="DZT1442" s="529"/>
      <c r="DZU1442" s="531"/>
      <c r="DZV1442" s="529"/>
      <c r="DZW1442" s="531"/>
      <c r="DZX1442" s="529"/>
      <c r="DZY1442" s="531"/>
      <c r="DZZ1442" s="529"/>
      <c r="EAA1442" s="531"/>
      <c r="EAB1442" s="529"/>
      <c r="EAC1442" s="531"/>
      <c r="EAD1442" s="529"/>
      <c r="EAE1442" s="531"/>
      <c r="EAF1442" s="529"/>
      <c r="EAG1442" s="531"/>
      <c r="EAH1442" s="529"/>
      <c r="EAI1442" s="531"/>
      <c r="EAJ1442" s="529"/>
      <c r="EAK1442" s="531"/>
      <c r="EAL1442" s="529"/>
      <c r="EAM1442" s="531"/>
      <c r="EAN1442" s="529"/>
      <c r="EAO1442" s="531"/>
      <c r="EAP1442" s="529"/>
      <c r="EAQ1442" s="531"/>
      <c r="EAR1442" s="529"/>
      <c r="EAS1442" s="531"/>
      <c r="EAT1442" s="529"/>
      <c r="EAU1442" s="531"/>
      <c r="EAV1442" s="529"/>
      <c r="EAW1442" s="531"/>
      <c r="EAX1442" s="529"/>
      <c r="EAY1442" s="531"/>
      <c r="EAZ1442" s="529"/>
      <c r="EBA1442" s="531"/>
      <c r="EBB1442" s="529"/>
      <c r="EBC1442" s="531"/>
      <c r="EBD1442" s="529"/>
      <c r="EBE1442" s="531"/>
      <c r="EBF1442" s="529"/>
      <c r="EBG1442" s="531"/>
      <c r="EBH1442" s="529"/>
      <c r="EBI1442" s="531"/>
      <c r="EBJ1442" s="529"/>
      <c r="EBK1442" s="531"/>
      <c r="EBL1442" s="529"/>
      <c r="EBM1442" s="531"/>
      <c r="EBN1442" s="529"/>
      <c r="EBO1442" s="531"/>
      <c r="EBP1442" s="529"/>
      <c r="EBQ1442" s="531"/>
      <c r="EBR1442" s="529"/>
      <c r="EBS1442" s="531"/>
      <c r="EBT1442" s="529"/>
      <c r="EBU1442" s="531"/>
      <c r="EBV1442" s="529"/>
      <c r="EBW1442" s="531"/>
      <c r="EBX1442" s="529"/>
      <c r="EBY1442" s="531"/>
      <c r="EBZ1442" s="529"/>
      <c r="ECA1442" s="531"/>
      <c r="ECB1442" s="529"/>
      <c r="ECC1442" s="531"/>
      <c r="ECD1442" s="529"/>
      <c r="ECE1442" s="531"/>
      <c r="ECF1442" s="529"/>
      <c r="ECG1442" s="531"/>
      <c r="ECH1442" s="529"/>
      <c r="ECI1442" s="531"/>
      <c r="ECJ1442" s="529"/>
      <c r="ECK1442" s="531"/>
      <c r="ECL1442" s="529"/>
      <c r="ECM1442" s="531"/>
      <c r="ECN1442" s="529"/>
      <c r="ECO1442" s="531"/>
      <c r="ECP1442" s="529"/>
      <c r="ECQ1442" s="531"/>
      <c r="ECR1442" s="529"/>
      <c r="ECS1442" s="531"/>
      <c r="ECT1442" s="529"/>
      <c r="ECU1442" s="531"/>
      <c r="ECV1442" s="529"/>
      <c r="ECW1442" s="531"/>
      <c r="ECX1442" s="529"/>
      <c r="ECY1442" s="531"/>
      <c r="ECZ1442" s="529"/>
      <c r="EDA1442" s="531"/>
      <c r="EDB1442" s="529"/>
      <c r="EDC1442" s="531"/>
      <c r="EDD1442" s="529"/>
      <c r="EDE1442" s="531"/>
      <c r="EDF1442" s="529"/>
      <c r="EDG1442" s="531"/>
      <c r="EDH1442" s="529"/>
      <c r="EDI1442" s="531"/>
      <c r="EDJ1442" s="529"/>
      <c r="EDK1442" s="531"/>
      <c r="EDL1442" s="529"/>
      <c r="EDM1442" s="531"/>
      <c r="EDN1442" s="529"/>
      <c r="EDO1442" s="531"/>
      <c r="EDP1442" s="529"/>
      <c r="EDQ1442" s="531"/>
      <c r="EDR1442" s="529"/>
      <c r="EDS1442" s="531"/>
      <c r="EDT1442" s="529"/>
      <c r="EDU1442" s="531"/>
      <c r="EDV1442" s="529"/>
      <c r="EDW1442" s="531"/>
      <c r="EDX1442" s="529"/>
      <c r="EDY1442" s="531"/>
      <c r="EDZ1442" s="529"/>
      <c r="EEA1442" s="531"/>
      <c r="EEB1442" s="529"/>
      <c r="EEC1442" s="531"/>
      <c r="EED1442" s="529"/>
      <c r="EEE1442" s="531"/>
      <c r="EEF1442" s="529"/>
      <c r="EEG1442" s="531"/>
      <c r="EEH1442" s="529"/>
      <c r="EEI1442" s="531"/>
      <c r="EEJ1442" s="529"/>
      <c r="EEK1442" s="531"/>
      <c r="EEL1442" s="529"/>
      <c r="EEM1442" s="531"/>
      <c r="EEN1442" s="529"/>
      <c r="EEO1442" s="531"/>
      <c r="EEP1442" s="529"/>
      <c r="EEQ1442" s="531"/>
      <c r="EER1442" s="529"/>
      <c r="EES1442" s="531"/>
      <c r="EET1442" s="529"/>
      <c r="EEU1442" s="531"/>
      <c r="EEV1442" s="529"/>
      <c r="EEW1442" s="531"/>
      <c r="EEX1442" s="529"/>
      <c r="EEY1442" s="531"/>
      <c r="EEZ1442" s="529"/>
      <c r="EFA1442" s="531"/>
      <c r="EFB1442" s="529"/>
      <c r="EFC1442" s="531"/>
      <c r="EFD1442" s="529"/>
      <c r="EFE1442" s="531"/>
      <c r="EFF1442" s="529"/>
      <c r="EFG1442" s="531"/>
      <c r="EFH1442" s="529"/>
      <c r="EFI1442" s="531"/>
      <c r="EFJ1442" s="529"/>
      <c r="EFK1442" s="531"/>
      <c r="EFL1442" s="529"/>
      <c r="EFM1442" s="531"/>
      <c r="EFN1442" s="529"/>
      <c r="EFO1442" s="531"/>
      <c r="EFP1442" s="529"/>
      <c r="EFQ1442" s="531"/>
      <c r="EFR1442" s="529"/>
      <c r="EFS1442" s="531"/>
      <c r="EFT1442" s="529"/>
      <c r="EFU1442" s="531"/>
      <c r="EFV1442" s="529"/>
      <c r="EFW1442" s="531"/>
      <c r="EFX1442" s="529"/>
      <c r="EFY1442" s="531"/>
      <c r="EFZ1442" s="529"/>
      <c r="EGA1442" s="531"/>
      <c r="EGB1442" s="529"/>
      <c r="EGC1442" s="531"/>
      <c r="EGD1442" s="529"/>
      <c r="EGE1442" s="531"/>
      <c r="EGF1442" s="529"/>
      <c r="EGG1442" s="531"/>
      <c r="EGH1442" s="529"/>
      <c r="EGI1442" s="531"/>
      <c r="EGJ1442" s="529"/>
      <c r="EGK1442" s="531"/>
      <c r="EGL1442" s="529"/>
      <c r="EGM1442" s="531"/>
      <c r="EGN1442" s="529"/>
      <c r="EGO1442" s="531"/>
      <c r="EGP1442" s="529"/>
      <c r="EGQ1442" s="531"/>
      <c r="EGR1442" s="529"/>
      <c r="EGS1442" s="531"/>
      <c r="EGT1442" s="529"/>
      <c r="EGU1442" s="531"/>
      <c r="EGV1442" s="529"/>
      <c r="EGW1442" s="531"/>
      <c r="EGX1442" s="529"/>
      <c r="EGY1442" s="531"/>
      <c r="EGZ1442" s="529"/>
      <c r="EHA1442" s="531"/>
      <c r="EHB1442" s="529"/>
      <c r="EHC1442" s="531"/>
      <c r="EHD1442" s="529"/>
      <c r="EHE1442" s="531"/>
      <c r="EHF1442" s="529"/>
      <c r="EHG1442" s="531"/>
      <c r="EHH1442" s="529"/>
      <c r="EHI1442" s="531"/>
      <c r="EHJ1442" s="529"/>
      <c r="EHK1442" s="531"/>
      <c r="EHL1442" s="529"/>
      <c r="EHM1442" s="531"/>
      <c r="EHN1442" s="529"/>
      <c r="EHO1442" s="531"/>
      <c r="EHP1442" s="529"/>
      <c r="EHQ1442" s="531"/>
      <c r="EHR1442" s="529"/>
      <c r="EHS1442" s="531"/>
      <c r="EHT1442" s="529"/>
      <c r="EHU1442" s="531"/>
      <c r="EHV1442" s="529"/>
      <c r="EHW1442" s="531"/>
      <c r="EHX1442" s="529"/>
      <c r="EHY1442" s="531"/>
      <c r="EHZ1442" s="529"/>
      <c r="EIA1442" s="531"/>
      <c r="EIB1442" s="529"/>
      <c r="EIC1442" s="531"/>
      <c r="EID1442" s="529"/>
      <c r="EIE1442" s="531"/>
      <c r="EIF1442" s="529"/>
      <c r="EIG1442" s="531"/>
      <c r="EIH1442" s="529"/>
      <c r="EII1442" s="531"/>
      <c r="EIJ1442" s="529"/>
      <c r="EIK1442" s="531"/>
      <c r="EIL1442" s="529"/>
      <c r="EIM1442" s="531"/>
      <c r="EIN1442" s="529"/>
      <c r="EIO1442" s="531"/>
      <c r="EIP1442" s="529"/>
      <c r="EIQ1442" s="531"/>
      <c r="EIR1442" s="529"/>
      <c r="EIS1442" s="531"/>
      <c r="EIT1442" s="529"/>
      <c r="EIU1442" s="531"/>
      <c r="EIV1442" s="529"/>
      <c r="EIW1442" s="531"/>
      <c r="EIX1442" s="529"/>
      <c r="EIY1442" s="531"/>
      <c r="EIZ1442" s="529"/>
      <c r="EJA1442" s="531"/>
      <c r="EJB1442" s="529"/>
      <c r="EJC1442" s="531"/>
      <c r="EJD1442" s="529"/>
      <c r="EJE1442" s="531"/>
      <c r="EJF1442" s="529"/>
      <c r="EJG1442" s="531"/>
      <c r="EJH1442" s="529"/>
      <c r="EJI1442" s="531"/>
      <c r="EJJ1442" s="529"/>
      <c r="EJK1442" s="531"/>
      <c r="EJL1442" s="529"/>
      <c r="EJM1442" s="531"/>
      <c r="EJN1442" s="529"/>
      <c r="EJO1442" s="531"/>
      <c r="EJP1442" s="529"/>
      <c r="EJQ1442" s="531"/>
      <c r="EJR1442" s="529"/>
      <c r="EJS1442" s="531"/>
      <c r="EJT1442" s="529"/>
      <c r="EJU1442" s="531"/>
      <c r="EJV1442" s="529"/>
      <c r="EJW1442" s="531"/>
      <c r="EJX1442" s="529"/>
      <c r="EJY1442" s="531"/>
      <c r="EJZ1442" s="529"/>
      <c r="EKA1442" s="531"/>
      <c r="EKB1442" s="529"/>
      <c r="EKC1442" s="531"/>
      <c r="EKD1442" s="529"/>
      <c r="EKE1442" s="531"/>
      <c r="EKF1442" s="529"/>
      <c r="EKG1442" s="531"/>
      <c r="EKH1442" s="529"/>
      <c r="EKI1442" s="531"/>
      <c r="EKJ1442" s="529"/>
      <c r="EKK1442" s="531"/>
      <c r="EKL1442" s="529"/>
      <c r="EKM1442" s="531"/>
      <c r="EKN1442" s="529"/>
      <c r="EKO1442" s="531"/>
      <c r="EKP1442" s="529"/>
      <c r="EKQ1442" s="531"/>
      <c r="EKR1442" s="529"/>
      <c r="EKS1442" s="531"/>
      <c r="EKT1442" s="529"/>
      <c r="EKU1442" s="531"/>
      <c r="EKV1442" s="529"/>
      <c r="EKW1442" s="531"/>
      <c r="EKX1442" s="529"/>
      <c r="EKY1442" s="531"/>
      <c r="EKZ1442" s="529"/>
      <c r="ELA1442" s="531"/>
      <c r="ELB1442" s="529"/>
      <c r="ELC1442" s="531"/>
      <c r="ELD1442" s="529"/>
      <c r="ELE1442" s="531"/>
      <c r="ELF1442" s="529"/>
      <c r="ELG1442" s="531"/>
      <c r="ELH1442" s="529"/>
      <c r="ELI1442" s="531"/>
      <c r="ELJ1442" s="529"/>
      <c r="ELK1442" s="531"/>
      <c r="ELL1442" s="529"/>
      <c r="ELM1442" s="531"/>
      <c r="ELN1442" s="529"/>
      <c r="ELO1442" s="531"/>
      <c r="ELP1442" s="529"/>
      <c r="ELQ1442" s="531"/>
      <c r="ELR1442" s="529"/>
      <c r="ELS1442" s="531"/>
      <c r="ELT1442" s="529"/>
      <c r="ELU1442" s="531"/>
      <c r="ELV1442" s="529"/>
      <c r="ELW1442" s="531"/>
      <c r="ELX1442" s="529"/>
      <c r="ELY1442" s="531"/>
      <c r="ELZ1442" s="529"/>
      <c r="EMA1442" s="531"/>
      <c r="EMB1442" s="529"/>
      <c r="EMC1442" s="531"/>
      <c r="EMD1442" s="529"/>
      <c r="EME1442" s="531"/>
      <c r="EMF1442" s="529"/>
      <c r="EMG1442" s="531"/>
      <c r="EMH1442" s="529"/>
      <c r="EMI1442" s="531"/>
      <c r="EMJ1442" s="529"/>
      <c r="EMK1442" s="531"/>
      <c r="EML1442" s="529"/>
      <c r="EMM1442" s="531"/>
      <c r="EMN1442" s="529"/>
      <c r="EMO1442" s="531"/>
      <c r="EMP1442" s="529"/>
      <c r="EMQ1442" s="531"/>
      <c r="EMR1442" s="529"/>
      <c r="EMS1442" s="531"/>
      <c r="EMT1442" s="529"/>
      <c r="EMU1442" s="531"/>
      <c r="EMV1442" s="529"/>
      <c r="EMW1442" s="531"/>
      <c r="EMX1442" s="529"/>
      <c r="EMY1442" s="531"/>
      <c r="EMZ1442" s="529"/>
      <c r="ENA1442" s="531"/>
      <c r="ENB1442" s="529"/>
      <c r="ENC1442" s="531"/>
      <c r="END1442" s="529"/>
      <c r="ENE1442" s="531"/>
      <c r="ENF1442" s="529"/>
      <c r="ENG1442" s="531"/>
      <c r="ENH1442" s="529"/>
      <c r="ENI1442" s="531"/>
      <c r="ENJ1442" s="529"/>
      <c r="ENK1442" s="531"/>
      <c r="ENL1442" s="529"/>
      <c r="ENM1442" s="531"/>
      <c r="ENN1442" s="529"/>
      <c r="ENO1442" s="531"/>
      <c r="ENP1442" s="529"/>
      <c r="ENQ1442" s="531"/>
      <c r="ENR1442" s="529"/>
      <c r="ENS1442" s="531"/>
      <c r="ENT1442" s="529"/>
      <c r="ENU1442" s="531"/>
      <c r="ENV1442" s="529"/>
      <c r="ENW1442" s="531"/>
      <c r="ENX1442" s="529"/>
      <c r="ENY1442" s="531"/>
      <c r="ENZ1442" s="529"/>
      <c r="EOA1442" s="531"/>
      <c r="EOB1442" s="529"/>
      <c r="EOC1442" s="531"/>
      <c r="EOD1442" s="529"/>
      <c r="EOE1442" s="531"/>
      <c r="EOF1442" s="529"/>
      <c r="EOG1442" s="531"/>
      <c r="EOH1442" s="529"/>
      <c r="EOI1442" s="531"/>
      <c r="EOJ1442" s="529"/>
      <c r="EOK1442" s="531"/>
      <c r="EOL1442" s="529"/>
      <c r="EOM1442" s="531"/>
      <c r="EON1442" s="529"/>
      <c r="EOO1442" s="531"/>
      <c r="EOP1442" s="529"/>
      <c r="EOQ1442" s="531"/>
      <c r="EOR1442" s="529"/>
      <c r="EOS1442" s="531"/>
      <c r="EOT1442" s="529"/>
      <c r="EOU1442" s="531"/>
      <c r="EOV1442" s="529"/>
      <c r="EOW1442" s="531"/>
      <c r="EOX1442" s="529"/>
      <c r="EOY1442" s="531"/>
      <c r="EOZ1442" s="529"/>
      <c r="EPA1442" s="531"/>
      <c r="EPB1442" s="529"/>
      <c r="EPC1442" s="531"/>
      <c r="EPD1442" s="529"/>
      <c r="EPE1442" s="531"/>
      <c r="EPF1442" s="529"/>
      <c r="EPG1442" s="531"/>
      <c r="EPH1442" s="529"/>
      <c r="EPI1442" s="531"/>
      <c r="EPJ1442" s="529"/>
      <c r="EPK1442" s="531"/>
      <c r="EPL1442" s="529"/>
      <c r="EPM1442" s="531"/>
      <c r="EPN1442" s="529"/>
      <c r="EPO1442" s="531"/>
      <c r="EPP1442" s="529"/>
      <c r="EPQ1442" s="531"/>
      <c r="EPR1442" s="529"/>
      <c r="EPS1442" s="531"/>
      <c r="EPT1442" s="529"/>
      <c r="EPU1442" s="531"/>
      <c r="EPV1442" s="529"/>
      <c r="EPW1442" s="531"/>
      <c r="EPX1442" s="529"/>
      <c r="EPY1442" s="531"/>
      <c r="EPZ1442" s="529"/>
      <c r="EQA1442" s="531"/>
      <c r="EQB1442" s="529"/>
      <c r="EQC1442" s="531"/>
      <c r="EQD1442" s="529"/>
      <c r="EQE1442" s="531"/>
      <c r="EQF1442" s="529"/>
      <c r="EQG1442" s="531"/>
      <c r="EQH1442" s="529"/>
      <c r="EQI1442" s="531"/>
      <c r="EQJ1442" s="529"/>
      <c r="EQK1442" s="531"/>
      <c r="EQL1442" s="529"/>
      <c r="EQM1442" s="531"/>
      <c r="EQN1442" s="529"/>
      <c r="EQO1442" s="531"/>
      <c r="EQP1442" s="529"/>
      <c r="EQQ1442" s="531"/>
      <c r="EQR1442" s="529"/>
      <c r="EQS1442" s="531"/>
      <c r="EQT1442" s="529"/>
      <c r="EQU1442" s="531"/>
      <c r="EQV1442" s="529"/>
      <c r="EQW1442" s="531"/>
      <c r="EQX1442" s="529"/>
      <c r="EQY1442" s="531"/>
      <c r="EQZ1442" s="529"/>
      <c r="ERA1442" s="531"/>
      <c r="ERB1442" s="529"/>
      <c r="ERC1442" s="531"/>
      <c r="ERD1442" s="529"/>
      <c r="ERE1442" s="531"/>
      <c r="ERF1442" s="529"/>
      <c r="ERG1442" s="531"/>
      <c r="ERH1442" s="529"/>
      <c r="ERI1442" s="531"/>
      <c r="ERJ1442" s="529"/>
      <c r="ERK1442" s="531"/>
      <c r="ERL1442" s="529"/>
      <c r="ERM1442" s="531"/>
      <c r="ERN1442" s="529"/>
      <c r="ERO1442" s="531"/>
      <c r="ERP1442" s="529"/>
      <c r="ERQ1442" s="531"/>
      <c r="ERR1442" s="529"/>
      <c r="ERS1442" s="531"/>
      <c r="ERT1442" s="529"/>
      <c r="ERU1442" s="531"/>
      <c r="ERV1442" s="529"/>
      <c r="ERW1442" s="531"/>
      <c r="ERX1442" s="529"/>
      <c r="ERY1442" s="531"/>
      <c r="ERZ1442" s="529"/>
      <c r="ESA1442" s="531"/>
      <c r="ESB1442" s="529"/>
      <c r="ESC1442" s="531"/>
      <c r="ESD1442" s="529"/>
      <c r="ESE1442" s="531"/>
      <c r="ESF1442" s="529"/>
      <c r="ESG1442" s="531"/>
      <c r="ESH1442" s="529"/>
      <c r="ESI1442" s="531"/>
      <c r="ESJ1442" s="529"/>
      <c r="ESK1442" s="531"/>
      <c r="ESL1442" s="529"/>
      <c r="ESM1442" s="531"/>
      <c r="ESN1442" s="529"/>
      <c r="ESO1442" s="531"/>
      <c r="ESP1442" s="529"/>
      <c r="ESQ1442" s="531"/>
      <c r="ESR1442" s="529"/>
      <c r="ESS1442" s="531"/>
      <c r="EST1442" s="529"/>
      <c r="ESU1442" s="531"/>
      <c r="ESV1442" s="529"/>
      <c r="ESW1442" s="531"/>
      <c r="ESX1442" s="529"/>
      <c r="ESY1442" s="531"/>
      <c r="ESZ1442" s="529"/>
      <c r="ETA1442" s="531"/>
      <c r="ETB1442" s="529"/>
      <c r="ETC1442" s="531"/>
      <c r="ETD1442" s="529"/>
      <c r="ETE1442" s="531"/>
      <c r="ETF1442" s="529"/>
      <c r="ETG1442" s="531"/>
      <c r="ETH1442" s="529"/>
      <c r="ETI1442" s="531"/>
      <c r="ETJ1442" s="529"/>
      <c r="ETK1442" s="531"/>
      <c r="ETL1442" s="529"/>
      <c r="ETM1442" s="531"/>
      <c r="ETN1442" s="529"/>
      <c r="ETO1442" s="531"/>
      <c r="ETP1442" s="529"/>
      <c r="ETQ1442" s="531"/>
      <c r="ETR1442" s="529"/>
      <c r="ETS1442" s="531"/>
      <c r="ETT1442" s="529"/>
      <c r="ETU1442" s="531"/>
      <c r="ETV1442" s="529"/>
      <c r="ETW1442" s="531"/>
      <c r="ETX1442" s="529"/>
      <c r="ETY1442" s="531"/>
      <c r="ETZ1442" s="529"/>
      <c r="EUA1442" s="531"/>
      <c r="EUB1442" s="529"/>
      <c r="EUC1442" s="531"/>
      <c r="EUD1442" s="529"/>
      <c r="EUE1442" s="531"/>
      <c r="EUF1442" s="529"/>
      <c r="EUG1442" s="531"/>
      <c r="EUH1442" s="529"/>
      <c r="EUI1442" s="531"/>
      <c r="EUJ1442" s="529"/>
      <c r="EUK1442" s="531"/>
      <c r="EUL1442" s="529"/>
      <c r="EUM1442" s="531"/>
      <c r="EUN1442" s="529"/>
      <c r="EUO1442" s="531"/>
      <c r="EUP1442" s="529"/>
      <c r="EUQ1442" s="531"/>
      <c r="EUR1442" s="529"/>
      <c r="EUS1442" s="531"/>
      <c r="EUT1442" s="529"/>
      <c r="EUU1442" s="531"/>
      <c r="EUV1442" s="529"/>
      <c r="EUW1442" s="531"/>
      <c r="EUX1442" s="529"/>
      <c r="EUY1442" s="531"/>
      <c r="EUZ1442" s="529"/>
      <c r="EVA1442" s="531"/>
      <c r="EVB1442" s="529"/>
      <c r="EVC1442" s="531"/>
      <c r="EVD1442" s="529"/>
      <c r="EVE1442" s="531"/>
      <c r="EVF1442" s="529"/>
      <c r="EVG1442" s="531"/>
      <c r="EVH1442" s="529"/>
      <c r="EVI1442" s="531"/>
      <c r="EVJ1442" s="529"/>
      <c r="EVK1442" s="531"/>
      <c r="EVL1442" s="529"/>
      <c r="EVM1442" s="531"/>
      <c r="EVN1442" s="529"/>
      <c r="EVO1442" s="531"/>
      <c r="EVP1442" s="529"/>
      <c r="EVQ1442" s="531"/>
      <c r="EVR1442" s="529"/>
      <c r="EVS1442" s="531"/>
      <c r="EVT1442" s="529"/>
      <c r="EVU1442" s="531"/>
      <c r="EVV1442" s="529"/>
      <c r="EVW1442" s="531"/>
      <c r="EVX1442" s="529"/>
      <c r="EVY1442" s="531"/>
      <c r="EVZ1442" s="529"/>
      <c r="EWA1442" s="531"/>
      <c r="EWB1442" s="529"/>
      <c r="EWC1442" s="531"/>
      <c r="EWD1442" s="529"/>
      <c r="EWE1442" s="531"/>
      <c r="EWF1442" s="529"/>
      <c r="EWG1442" s="531"/>
      <c r="EWH1442" s="529"/>
      <c r="EWI1442" s="531"/>
      <c r="EWJ1442" s="529"/>
      <c r="EWK1442" s="531"/>
      <c r="EWL1442" s="529"/>
      <c r="EWM1442" s="531"/>
      <c r="EWN1442" s="529"/>
      <c r="EWO1442" s="531"/>
      <c r="EWP1442" s="529"/>
      <c r="EWQ1442" s="531"/>
      <c r="EWR1442" s="529"/>
      <c r="EWS1442" s="531"/>
      <c r="EWT1442" s="529"/>
      <c r="EWU1442" s="531"/>
      <c r="EWV1442" s="529"/>
      <c r="EWW1442" s="531"/>
      <c r="EWX1442" s="529"/>
      <c r="EWY1442" s="531"/>
      <c r="EWZ1442" s="529"/>
      <c r="EXA1442" s="531"/>
      <c r="EXB1442" s="529"/>
      <c r="EXC1442" s="531"/>
      <c r="EXD1442" s="529"/>
      <c r="EXE1442" s="531"/>
      <c r="EXF1442" s="529"/>
      <c r="EXG1442" s="531"/>
      <c r="EXH1442" s="529"/>
      <c r="EXI1442" s="531"/>
      <c r="EXJ1442" s="529"/>
      <c r="EXK1442" s="531"/>
      <c r="EXL1442" s="529"/>
      <c r="EXM1442" s="531"/>
      <c r="EXN1442" s="529"/>
      <c r="EXO1442" s="531"/>
      <c r="EXP1442" s="529"/>
      <c r="EXQ1442" s="531"/>
      <c r="EXR1442" s="529"/>
      <c r="EXS1442" s="531"/>
      <c r="EXT1442" s="529"/>
      <c r="EXU1442" s="531"/>
      <c r="EXV1442" s="529"/>
      <c r="EXW1442" s="531"/>
      <c r="EXX1442" s="529"/>
      <c r="EXY1442" s="531"/>
      <c r="EXZ1442" s="529"/>
      <c r="EYA1442" s="531"/>
      <c r="EYB1442" s="529"/>
      <c r="EYC1442" s="531"/>
      <c r="EYD1442" s="529"/>
      <c r="EYE1442" s="531"/>
      <c r="EYF1442" s="529"/>
      <c r="EYG1442" s="531"/>
      <c r="EYH1442" s="529"/>
      <c r="EYI1442" s="531"/>
      <c r="EYJ1442" s="529"/>
      <c r="EYK1442" s="531"/>
      <c r="EYL1442" s="529"/>
      <c r="EYM1442" s="531"/>
      <c r="EYN1442" s="529"/>
      <c r="EYO1442" s="531"/>
      <c r="EYP1442" s="529"/>
      <c r="EYQ1442" s="531"/>
      <c r="EYR1442" s="529"/>
      <c r="EYS1442" s="531"/>
      <c r="EYT1442" s="529"/>
      <c r="EYU1442" s="531"/>
      <c r="EYV1442" s="529"/>
      <c r="EYW1442" s="531"/>
      <c r="EYX1442" s="529"/>
      <c r="EYY1442" s="531"/>
      <c r="EYZ1442" s="529"/>
      <c r="EZA1442" s="531"/>
      <c r="EZB1442" s="529"/>
      <c r="EZC1442" s="531"/>
      <c r="EZD1442" s="529"/>
      <c r="EZE1442" s="531"/>
      <c r="EZF1442" s="529"/>
      <c r="EZG1442" s="531"/>
      <c r="EZH1442" s="529"/>
      <c r="EZI1442" s="531"/>
      <c r="EZJ1442" s="529"/>
      <c r="EZK1442" s="531"/>
      <c r="EZL1442" s="529"/>
      <c r="EZM1442" s="531"/>
      <c r="EZN1442" s="529"/>
      <c r="EZO1442" s="531"/>
      <c r="EZP1442" s="529"/>
      <c r="EZQ1442" s="531"/>
      <c r="EZR1442" s="529"/>
      <c r="EZS1442" s="531"/>
      <c r="EZT1442" s="529"/>
      <c r="EZU1442" s="531"/>
      <c r="EZV1442" s="529"/>
      <c r="EZW1442" s="531"/>
      <c r="EZX1442" s="529"/>
      <c r="EZY1442" s="531"/>
      <c r="EZZ1442" s="529"/>
      <c r="FAA1442" s="531"/>
      <c r="FAB1442" s="529"/>
      <c r="FAC1442" s="531"/>
      <c r="FAD1442" s="529"/>
      <c r="FAE1442" s="531"/>
      <c r="FAF1442" s="529"/>
      <c r="FAG1442" s="531"/>
      <c r="FAH1442" s="529"/>
      <c r="FAI1442" s="531"/>
      <c r="FAJ1442" s="529"/>
      <c r="FAK1442" s="531"/>
      <c r="FAL1442" s="529"/>
      <c r="FAM1442" s="531"/>
      <c r="FAN1442" s="529"/>
      <c r="FAO1442" s="531"/>
      <c r="FAP1442" s="529"/>
      <c r="FAQ1442" s="531"/>
      <c r="FAR1442" s="529"/>
      <c r="FAS1442" s="531"/>
      <c r="FAT1442" s="529"/>
      <c r="FAU1442" s="531"/>
      <c r="FAV1442" s="529"/>
      <c r="FAW1442" s="531"/>
      <c r="FAX1442" s="529"/>
      <c r="FAY1442" s="531"/>
      <c r="FAZ1442" s="529"/>
      <c r="FBA1442" s="531"/>
      <c r="FBB1442" s="529"/>
      <c r="FBC1442" s="531"/>
      <c r="FBD1442" s="529"/>
      <c r="FBE1442" s="531"/>
      <c r="FBF1442" s="529"/>
      <c r="FBG1442" s="531"/>
      <c r="FBH1442" s="529"/>
      <c r="FBI1442" s="531"/>
      <c r="FBJ1442" s="529"/>
      <c r="FBK1442" s="531"/>
      <c r="FBL1442" s="529"/>
      <c r="FBM1442" s="531"/>
      <c r="FBN1442" s="529"/>
      <c r="FBO1442" s="531"/>
      <c r="FBP1442" s="529"/>
      <c r="FBQ1442" s="531"/>
      <c r="FBR1442" s="529"/>
      <c r="FBS1442" s="531"/>
      <c r="FBT1442" s="529"/>
      <c r="FBU1442" s="531"/>
      <c r="FBV1442" s="529"/>
      <c r="FBW1442" s="531"/>
      <c r="FBX1442" s="529"/>
      <c r="FBY1442" s="531"/>
      <c r="FBZ1442" s="529"/>
      <c r="FCA1442" s="531"/>
      <c r="FCB1442" s="529"/>
      <c r="FCC1442" s="531"/>
      <c r="FCD1442" s="529"/>
      <c r="FCE1442" s="531"/>
      <c r="FCF1442" s="529"/>
      <c r="FCG1442" s="531"/>
      <c r="FCH1442" s="529"/>
      <c r="FCI1442" s="531"/>
      <c r="FCJ1442" s="529"/>
      <c r="FCK1442" s="531"/>
      <c r="FCL1442" s="529"/>
      <c r="FCM1442" s="531"/>
      <c r="FCN1442" s="529"/>
      <c r="FCO1442" s="531"/>
      <c r="FCP1442" s="529"/>
      <c r="FCQ1442" s="531"/>
      <c r="FCR1442" s="529"/>
      <c r="FCS1442" s="531"/>
      <c r="FCT1442" s="529"/>
      <c r="FCU1442" s="531"/>
      <c r="FCV1442" s="529"/>
      <c r="FCW1442" s="531"/>
      <c r="FCX1442" s="529"/>
      <c r="FCY1442" s="531"/>
      <c r="FCZ1442" s="529"/>
      <c r="FDA1442" s="531"/>
      <c r="FDB1442" s="529"/>
      <c r="FDC1442" s="531"/>
      <c r="FDD1442" s="529"/>
      <c r="FDE1442" s="531"/>
      <c r="FDF1442" s="529"/>
      <c r="FDG1442" s="531"/>
      <c r="FDH1442" s="529"/>
      <c r="FDI1442" s="531"/>
      <c r="FDJ1442" s="529"/>
      <c r="FDK1442" s="531"/>
      <c r="FDL1442" s="529"/>
      <c r="FDM1442" s="531"/>
      <c r="FDN1442" s="529"/>
      <c r="FDO1442" s="531"/>
      <c r="FDP1442" s="529"/>
      <c r="FDQ1442" s="531"/>
      <c r="FDR1442" s="529"/>
      <c r="FDS1442" s="531"/>
      <c r="FDT1442" s="529"/>
      <c r="FDU1442" s="531"/>
      <c r="FDV1442" s="529"/>
      <c r="FDW1442" s="531"/>
      <c r="FDX1442" s="529"/>
      <c r="FDY1442" s="531"/>
      <c r="FDZ1442" s="529"/>
      <c r="FEA1442" s="531"/>
      <c r="FEB1442" s="529"/>
      <c r="FEC1442" s="531"/>
      <c r="FED1442" s="529"/>
      <c r="FEE1442" s="531"/>
      <c r="FEF1442" s="529"/>
      <c r="FEG1442" s="531"/>
      <c r="FEH1442" s="529"/>
      <c r="FEI1442" s="531"/>
      <c r="FEJ1442" s="529"/>
      <c r="FEK1442" s="531"/>
      <c r="FEL1442" s="529"/>
      <c r="FEM1442" s="531"/>
      <c r="FEN1442" s="529"/>
      <c r="FEO1442" s="531"/>
      <c r="FEP1442" s="529"/>
      <c r="FEQ1442" s="531"/>
      <c r="FER1442" s="529"/>
      <c r="FES1442" s="531"/>
      <c r="FET1442" s="529"/>
      <c r="FEU1442" s="531"/>
      <c r="FEV1442" s="529"/>
      <c r="FEW1442" s="531"/>
      <c r="FEX1442" s="529"/>
      <c r="FEY1442" s="531"/>
      <c r="FEZ1442" s="529"/>
      <c r="FFA1442" s="531"/>
      <c r="FFB1442" s="529"/>
      <c r="FFC1442" s="531"/>
      <c r="FFD1442" s="529"/>
      <c r="FFE1442" s="531"/>
      <c r="FFF1442" s="529"/>
      <c r="FFG1442" s="531"/>
      <c r="FFH1442" s="529"/>
      <c r="FFI1442" s="531"/>
      <c r="FFJ1442" s="529"/>
      <c r="FFK1442" s="531"/>
      <c r="FFL1442" s="529"/>
      <c r="FFM1442" s="531"/>
      <c r="FFN1442" s="529"/>
      <c r="FFO1442" s="531"/>
      <c r="FFP1442" s="529"/>
      <c r="FFQ1442" s="531"/>
      <c r="FFR1442" s="529"/>
      <c r="FFS1442" s="531"/>
      <c r="FFT1442" s="529"/>
      <c r="FFU1442" s="531"/>
      <c r="FFV1442" s="529"/>
      <c r="FFW1442" s="531"/>
      <c r="FFX1442" s="529"/>
      <c r="FFY1442" s="531"/>
      <c r="FFZ1442" s="529"/>
      <c r="FGA1442" s="531"/>
      <c r="FGB1442" s="529"/>
      <c r="FGC1442" s="531"/>
      <c r="FGD1442" s="529"/>
      <c r="FGE1442" s="531"/>
      <c r="FGF1442" s="529"/>
      <c r="FGG1442" s="531"/>
      <c r="FGH1442" s="529"/>
      <c r="FGI1442" s="531"/>
      <c r="FGJ1442" s="529"/>
      <c r="FGK1442" s="531"/>
      <c r="FGL1442" s="529"/>
      <c r="FGM1442" s="531"/>
      <c r="FGN1442" s="529"/>
      <c r="FGO1442" s="531"/>
      <c r="FGP1442" s="529"/>
      <c r="FGQ1442" s="531"/>
      <c r="FGR1442" s="529"/>
      <c r="FGS1442" s="531"/>
      <c r="FGT1442" s="529"/>
      <c r="FGU1442" s="531"/>
      <c r="FGV1442" s="529"/>
      <c r="FGW1442" s="531"/>
      <c r="FGX1442" s="529"/>
      <c r="FGY1442" s="531"/>
      <c r="FGZ1442" s="529"/>
      <c r="FHA1442" s="531"/>
      <c r="FHB1442" s="529"/>
      <c r="FHC1442" s="531"/>
      <c r="FHD1442" s="529"/>
      <c r="FHE1442" s="531"/>
      <c r="FHF1442" s="529"/>
      <c r="FHG1442" s="531"/>
      <c r="FHH1442" s="529"/>
      <c r="FHI1442" s="531"/>
      <c r="FHJ1442" s="529"/>
      <c r="FHK1442" s="531"/>
      <c r="FHL1442" s="529"/>
      <c r="FHM1442" s="531"/>
      <c r="FHN1442" s="529"/>
      <c r="FHO1442" s="531"/>
      <c r="FHP1442" s="529"/>
      <c r="FHQ1442" s="531"/>
      <c r="FHR1442" s="529"/>
      <c r="FHS1442" s="531"/>
      <c r="FHT1442" s="529"/>
      <c r="FHU1442" s="531"/>
      <c r="FHV1442" s="529"/>
      <c r="FHW1442" s="531"/>
      <c r="FHX1442" s="529"/>
      <c r="FHY1442" s="531"/>
      <c r="FHZ1442" s="529"/>
      <c r="FIA1442" s="531"/>
      <c r="FIB1442" s="529"/>
      <c r="FIC1442" s="531"/>
      <c r="FID1442" s="529"/>
      <c r="FIE1442" s="531"/>
      <c r="FIF1442" s="529"/>
      <c r="FIG1442" s="531"/>
      <c r="FIH1442" s="529"/>
      <c r="FII1442" s="531"/>
      <c r="FIJ1442" s="529"/>
      <c r="FIK1442" s="531"/>
      <c r="FIL1442" s="529"/>
      <c r="FIM1442" s="531"/>
      <c r="FIN1442" s="529"/>
      <c r="FIO1442" s="531"/>
      <c r="FIP1442" s="529"/>
      <c r="FIQ1442" s="531"/>
      <c r="FIR1442" s="529"/>
      <c r="FIS1442" s="531"/>
      <c r="FIT1442" s="529"/>
      <c r="FIU1442" s="531"/>
      <c r="FIV1442" s="529"/>
      <c r="FIW1442" s="531"/>
      <c r="FIX1442" s="529"/>
      <c r="FIY1442" s="531"/>
      <c r="FIZ1442" s="529"/>
      <c r="FJA1442" s="531"/>
      <c r="FJB1442" s="529"/>
      <c r="FJC1442" s="531"/>
      <c r="FJD1442" s="529"/>
      <c r="FJE1442" s="531"/>
      <c r="FJF1442" s="529"/>
      <c r="FJG1442" s="531"/>
      <c r="FJH1442" s="529"/>
      <c r="FJI1442" s="531"/>
      <c r="FJJ1442" s="529"/>
      <c r="FJK1442" s="531"/>
      <c r="FJL1442" s="529"/>
      <c r="FJM1442" s="531"/>
      <c r="FJN1442" s="529"/>
      <c r="FJO1442" s="531"/>
      <c r="FJP1442" s="529"/>
      <c r="FJQ1442" s="531"/>
      <c r="FJR1442" s="529"/>
      <c r="FJS1442" s="531"/>
      <c r="FJT1442" s="529"/>
      <c r="FJU1442" s="531"/>
      <c r="FJV1442" s="529"/>
      <c r="FJW1442" s="531"/>
      <c r="FJX1442" s="529"/>
      <c r="FJY1442" s="531"/>
      <c r="FJZ1442" s="529"/>
      <c r="FKA1442" s="531"/>
      <c r="FKB1442" s="529"/>
      <c r="FKC1442" s="531"/>
      <c r="FKD1442" s="529"/>
      <c r="FKE1442" s="531"/>
      <c r="FKF1442" s="529"/>
      <c r="FKG1442" s="531"/>
      <c r="FKH1442" s="529"/>
      <c r="FKI1442" s="531"/>
      <c r="FKJ1442" s="529"/>
      <c r="FKK1442" s="531"/>
      <c r="FKL1442" s="529"/>
      <c r="FKM1442" s="531"/>
      <c r="FKN1442" s="529"/>
      <c r="FKO1442" s="531"/>
      <c r="FKP1442" s="529"/>
      <c r="FKQ1442" s="531"/>
      <c r="FKR1442" s="529"/>
      <c r="FKS1442" s="531"/>
      <c r="FKT1442" s="529"/>
      <c r="FKU1442" s="531"/>
      <c r="FKV1442" s="529"/>
      <c r="FKW1442" s="531"/>
      <c r="FKX1442" s="529"/>
      <c r="FKY1442" s="531"/>
      <c r="FKZ1442" s="529"/>
      <c r="FLA1442" s="531"/>
      <c r="FLB1442" s="529"/>
      <c r="FLC1442" s="531"/>
      <c r="FLD1442" s="529"/>
      <c r="FLE1442" s="531"/>
      <c r="FLF1442" s="529"/>
      <c r="FLG1442" s="531"/>
      <c r="FLH1442" s="529"/>
      <c r="FLI1442" s="531"/>
      <c r="FLJ1442" s="529"/>
      <c r="FLK1442" s="531"/>
      <c r="FLL1442" s="529"/>
      <c r="FLM1442" s="531"/>
      <c r="FLN1442" s="529"/>
      <c r="FLO1442" s="531"/>
      <c r="FLP1442" s="529"/>
      <c r="FLQ1442" s="531"/>
      <c r="FLR1442" s="529"/>
      <c r="FLS1442" s="531"/>
      <c r="FLT1442" s="529"/>
      <c r="FLU1442" s="531"/>
      <c r="FLV1442" s="529"/>
      <c r="FLW1442" s="531"/>
      <c r="FLX1442" s="529"/>
      <c r="FLY1442" s="531"/>
      <c r="FLZ1442" s="529"/>
      <c r="FMA1442" s="531"/>
      <c r="FMB1442" s="529"/>
      <c r="FMC1442" s="531"/>
      <c r="FMD1442" s="529"/>
      <c r="FME1442" s="531"/>
      <c r="FMF1442" s="529"/>
      <c r="FMG1442" s="531"/>
      <c r="FMH1442" s="529"/>
      <c r="FMI1442" s="531"/>
      <c r="FMJ1442" s="529"/>
      <c r="FMK1442" s="531"/>
      <c r="FML1442" s="529"/>
      <c r="FMM1442" s="531"/>
      <c r="FMN1442" s="529"/>
      <c r="FMO1442" s="531"/>
      <c r="FMP1442" s="529"/>
      <c r="FMQ1442" s="531"/>
      <c r="FMR1442" s="529"/>
      <c r="FMS1442" s="531"/>
      <c r="FMT1442" s="529"/>
      <c r="FMU1442" s="531"/>
      <c r="FMV1442" s="529"/>
      <c r="FMW1442" s="531"/>
      <c r="FMX1442" s="529"/>
      <c r="FMY1442" s="531"/>
      <c r="FMZ1442" s="529"/>
      <c r="FNA1442" s="531"/>
      <c r="FNB1442" s="529"/>
      <c r="FNC1442" s="531"/>
      <c r="FND1442" s="529"/>
      <c r="FNE1442" s="531"/>
      <c r="FNF1442" s="529"/>
      <c r="FNG1442" s="531"/>
      <c r="FNH1442" s="529"/>
      <c r="FNI1442" s="531"/>
      <c r="FNJ1442" s="529"/>
      <c r="FNK1442" s="531"/>
      <c r="FNL1442" s="529"/>
      <c r="FNM1442" s="531"/>
      <c r="FNN1442" s="529"/>
      <c r="FNO1442" s="531"/>
      <c r="FNP1442" s="529"/>
      <c r="FNQ1442" s="531"/>
      <c r="FNR1442" s="529"/>
      <c r="FNS1442" s="531"/>
      <c r="FNT1442" s="529"/>
      <c r="FNU1442" s="531"/>
      <c r="FNV1442" s="529"/>
      <c r="FNW1442" s="531"/>
      <c r="FNX1442" s="529"/>
      <c r="FNY1442" s="531"/>
      <c r="FNZ1442" s="529"/>
      <c r="FOA1442" s="531"/>
      <c r="FOB1442" s="529"/>
      <c r="FOC1442" s="531"/>
      <c r="FOD1442" s="529"/>
      <c r="FOE1442" s="531"/>
      <c r="FOF1442" s="529"/>
      <c r="FOG1442" s="531"/>
      <c r="FOH1442" s="529"/>
      <c r="FOI1442" s="531"/>
      <c r="FOJ1442" s="529"/>
      <c r="FOK1442" s="531"/>
      <c r="FOL1442" s="529"/>
      <c r="FOM1442" s="531"/>
      <c r="FON1442" s="529"/>
      <c r="FOO1442" s="531"/>
      <c r="FOP1442" s="529"/>
      <c r="FOQ1442" s="531"/>
      <c r="FOR1442" s="529"/>
      <c r="FOS1442" s="531"/>
      <c r="FOT1442" s="529"/>
      <c r="FOU1442" s="531"/>
      <c r="FOV1442" s="529"/>
      <c r="FOW1442" s="531"/>
      <c r="FOX1442" s="529"/>
      <c r="FOY1442" s="531"/>
      <c r="FOZ1442" s="529"/>
      <c r="FPA1442" s="531"/>
      <c r="FPB1442" s="529"/>
      <c r="FPC1442" s="531"/>
      <c r="FPD1442" s="529"/>
      <c r="FPE1442" s="531"/>
      <c r="FPF1442" s="529"/>
      <c r="FPG1442" s="531"/>
      <c r="FPH1442" s="529"/>
      <c r="FPI1442" s="531"/>
      <c r="FPJ1442" s="529"/>
      <c r="FPK1442" s="531"/>
      <c r="FPL1442" s="529"/>
      <c r="FPM1442" s="531"/>
      <c r="FPN1442" s="529"/>
      <c r="FPO1442" s="531"/>
      <c r="FPP1442" s="529"/>
      <c r="FPQ1442" s="531"/>
      <c r="FPR1442" s="529"/>
      <c r="FPS1442" s="531"/>
      <c r="FPT1442" s="529"/>
      <c r="FPU1442" s="531"/>
      <c r="FPV1442" s="529"/>
      <c r="FPW1442" s="531"/>
      <c r="FPX1442" s="529"/>
      <c r="FPY1442" s="531"/>
      <c r="FPZ1442" s="529"/>
      <c r="FQA1442" s="531"/>
      <c r="FQB1442" s="529"/>
      <c r="FQC1442" s="531"/>
      <c r="FQD1442" s="529"/>
      <c r="FQE1442" s="531"/>
      <c r="FQF1442" s="529"/>
      <c r="FQG1442" s="531"/>
      <c r="FQH1442" s="529"/>
      <c r="FQI1442" s="531"/>
      <c r="FQJ1442" s="529"/>
      <c r="FQK1442" s="531"/>
      <c r="FQL1442" s="529"/>
      <c r="FQM1442" s="531"/>
      <c r="FQN1442" s="529"/>
      <c r="FQO1442" s="531"/>
      <c r="FQP1442" s="529"/>
      <c r="FQQ1442" s="531"/>
      <c r="FQR1442" s="529"/>
      <c r="FQS1442" s="531"/>
      <c r="FQT1442" s="529"/>
      <c r="FQU1442" s="531"/>
      <c r="FQV1442" s="529"/>
      <c r="FQW1442" s="531"/>
      <c r="FQX1442" s="529"/>
      <c r="FQY1442" s="531"/>
      <c r="FQZ1442" s="529"/>
      <c r="FRA1442" s="531"/>
      <c r="FRB1442" s="529"/>
      <c r="FRC1442" s="531"/>
      <c r="FRD1442" s="529"/>
      <c r="FRE1442" s="531"/>
      <c r="FRF1442" s="529"/>
      <c r="FRG1442" s="531"/>
      <c r="FRH1442" s="529"/>
      <c r="FRI1442" s="531"/>
      <c r="FRJ1442" s="529"/>
      <c r="FRK1442" s="531"/>
      <c r="FRL1442" s="529"/>
      <c r="FRM1442" s="531"/>
      <c r="FRN1442" s="529"/>
      <c r="FRO1442" s="531"/>
      <c r="FRP1442" s="529"/>
      <c r="FRQ1442" s="531"/>
      <c r="FRR1442" s="529"/>
      <c r="FRS1442" s="531"/>
      <c r="FRT1442" s="529"/>
      <c r="FRU1442" s="531"/>
      <c r="FRV1442" s="529"/>
      <c r="FRW1442" s="531"/>
      <c r="FRX1442" s="529"/>
      <c r="FRY1442" s="531"/>
      <c r="FRZ1442" s="529"/>
      <c r="FSA1442" s="531"/>
      <c r="FSB1442" s="529"/>
      <c r="FSC1442" s="531"/>
      <c r="FSD1442" s="529"/>
      <c r="FSE1442" s="531"/>
      <c r="FSF1442" s="529"/>
      <c r="FSG1442" s="531"/>
      <c r="FSH1442" s="529"/>
      <c r="FSI1442" s="531"/>
      <c r="FSJ1442" s="529"/>
      <c r="FSK1442" s="531"/>
      <c r="FSL1442" s="529"/>
      <c r="FSM1442" s="531"/>
      <c r="FSN1442" s="529"/>
      <c r="FSO1442" s="531"/>
      <c r="FSP1442" s="529"/>
      <c r="FSQ1442" s="531"/>
      <c r="FSR1442" s="529"/>
      <c r="FSS1442" s="531"/>
      <c r="FST1442" s="529"/>
      <c r="FSU1442" s="531"/>
      <c r="FSV1442" s="529"/>
      <c r="FSW1442" s="531"/>
      <c r="FSX1442" s="529"/>
      <c r="FSY1442" s="531"/>
      <c r="FSZ1442" s="529"/>
      <c r="FTA1442" s="531"/>
      <c r="FTB1442" s="529"/>
      <c r="FTC1442" s="531"/>
      <c r="FTD1442" s="529"/>
      <c r="FTE1442" s="531"/>
      <c r="FTF1442" s="529"/>
      <c r="FTG1442" s="531"/>
      <c r="FTH1442" s="529"/>
      <c r="FTI1442" s="531"/>
      <c r="FTJ1442" s="529"/>
      <c r="FTK1442" s="531"/>
      <c r="FTL1442" s="529"/>
      <c r="FTM1442" s="531"/>
      <c r="FTN1442" s="529"/>
      <c r="FTO1442" s="531"/>
      <c r="FTP1442" s="529"/>
      <c r="FTQ1442" s="531"/>
      <c r="FTR1442" s="529"/>
      <c r="FTS1442" s="531"/>
      <c r="FTT1442" s="529"/>
      <c r="FTU1442" s="531"/>
      <c r="FTV1442" s="529"/>
      <c r="FTW1442" s="531"/>
      <c r="FTX1442" s="529"/>
      <c r="FTY1442" s="531"/>
      <c r="FTZ1442" s="529"/>
      <c r="FUA1442" s="531"/>
      <c r="FUB1442" s="529"/>
      <c r="FUC1442" s="531"/>
      <c r="FUD1442" s="529"/>
      <c r="FUE1442" s="531"/>
      <c r="FUF1442" s="529"/>
      <c r="FUG1442" s="531"/>
      <c r="FUH1442" s="529"/>
      <c r="FUI1442" s="531"/>
      <c r="FUJ1442" s="529"/>
      <c r="FUK1442" s="531"/>
      <c r="FUL1442" s="529"/>
      <c r="FUM1442" s="531"/>
      <c r="FUN1442" s="529"/>
      <c r="FUO1442" s="531"/>
      <c r="FUP1442" s="529"/>
      <c r="FUQ1442" s="531"/>
      <c r="FUR1442" s="529"/>
      <c r="FUS1442" s="531"/>
      <c r="FUT1442" s="529"/>
      <c r="FUU1442" s="531"/>
      <c r="FUV1442" s="529"/>
      <c r="FUW1442" s="531"/>
      <c r="FUX1442" s="529"/>
      <c r="FUY1442" s="531"/>
      <c r="FUZ1442" s="529"/>
      <c r="FVA1442" s="531"/>
      <c r="FVB1442" s="529"/>
      <c r="FVC1442" s="531"/>
      <c r="FVD1442" s="529"/>
      <c r="FVE1442" s="531"/>
      <c r="FVF1442" s="529"/>
      <c r="FVG1442" s="531"/>
      <c r="FVH1442" s="529"/>
      <c r="FVI1442" s="531"/>
      <c r="FVJ1442" s="529"/>
      <c r="FVK1442" s="531"/>
      <c r="FVL1442" s="529"/>
      <c r="FVM1442" s="531"/>
      <c r="FVN1442" s="529"/>
      <c r="FVO1442" s="531"/>
      <c r="FVP1442" s="529"/>
      <c r="FVQ1442" s="531"/>
      <c r="FVR1442" s="529"/>
      <c r="FVS1442" s="531"/>
      <c r="FVT1442" s="529"/>
      <c r="FVU1442" s="531"/>
      <c r="FVV1442" s="529"/>
      <c r="FVW1442" s="531"/>
      <c r="FVX1442" s="529"/>
      <c r="FVY1442" s="531"/>
      <c r="FVZ1442" s="529"/>
      <c r="FWA1442" s="531"/>
      <c r="FWB1442" s="529"/>
      <c r="FWC1442" s="531"/>
      <c r="FWD1442" s="529"/>
      <c r="FWE1442" s="531"/>
      <c r="FWF1442" s="529"/>
      <c r="FWG1442" s="531"/>
      <c r="FWH1442" s="529"/>
      <c r="FWI1442" s="531"/>
      <c r="FWJ1442" s="529"/>
      <c r="FWK1442" s="531"/>
      <c r="FWL1442" s="529"/>
      <c r="FWM1442" s="531"/>
      <c r="FWN1442" s="529"/>
      <c r="FWO1442" s="531"/>
      <c r="FWP1442" s="529"/>
      <c r="FWQ1442" s="531"/>
      <c r="FWR1442" s="529"/>
      <c r="FWS1442" s="531"/>
      <c r="FWT1442" s="529"/>
      <c r="FWU1442" s="531"/>
      <c r="FWV1442" s="529"/>
      <c r="FWW1442" s="531"/>
      <c r="FWX1442" s="529"/>
      <c r="FWY1442" s="531"/>
      <c r="FWZ1442" s="529"/>
      <c r="FXA1442" s="531"/>
      <c r="FXB1442" s="529"/>
      <c r="FXC1442" s="531"/>
      <c r="FXD1442" s="529"/>
      <c r="FXE1442" s="531"/>
      <c r="FXF1442" s="529"/>
      <c r="FXG1442" s="531"/>
      <c r="FXH1442" s="529"/>
      <c r="FXI1442" s="531"/>
      <c r="FXJ1442" s="529"/>
      <c r="FXK1442" s="531"/>
      <c r="FXL1442" s="529"/>
      <c r="FXM1442" s="531"/>
      <c r="FXN1442" s="529"/>
      <c r="FXO1442" s="531"/>
      <c r="FXP1442" s="529"/>
      <c r="FXQ1442" s="531"/>
      <c r="FXR1442" s="529"/>
      <c r="FXS1442" s="531"/>
      <c r="FXT1442" s="529"/>
      <c r="FXU1442" s="531"/>
      <c r="FXV1442" s="529"/>
      <c r="FXW1442" s="531"/>
      <c r="FXX1442" s="529"/>
      <c r="FXY1442" s="531"/>
      <c r="FXZ1442" s="529"/>
      <c r="FYA1442" s="531"/>
      <c r="FYB1442" s="529"/>
      <c r="FYC1442" s="531"/>
      <c r="FYD1442" s="529"/>
      <c r="FYE1442" s="531"/>
      <c r="FYF1442" s="529"/>
      <c r="FYG1442" s="531"/>
      <c r="FYH1442" s="529"/>
      <c r="FYI1442" s="531"/>
      <c r="FYJ1442" s="529"/>
      <c r="FYK1442" s="531"/>
      <c r="FYL1442" s="529"/>
      <c r="FYM1442" s="531"/>
      <c r="FYN1442" s="529"/>
      <c r="FYO1442" s="531"/>
      <c r="FYP1442" s="529"/>
      <c r="FYQ1442" s="531"/>
      <c r="FYR1442" s="529"/>
      <c r="FYS1442" s="531"/>
      <c r="FYT1442" s="529"/>
      <c r="FYU1442" s="531"/>
      <c r="FYV1442" s="529"/>
      <c r="FYW1442" s="531"/>
      <c r="FYX1442" s="529"/>
      <c r="FYY1442" s="531"/>
      <c r="FYZ1442" s="529"/>
      <c r="FZA1442" s="531"/>
      <c r="FZB1442" s="529"/>
      <c r="FZC1442" s="531"/>
      <c r="FZD1442" s="529"/>
      <c r="FZE1442" s="531"/>
      <c r="FZF1442" s="529"/>
      <c r="FZG1442" s="531"/>
      <c r="FZH1442" s="529"/>
      <c r="FZI1442" s="531"/>
      <c r="FZJ1442" s="529"/>
      <c r="FZK1442" s="531"/>
      <c r="FZL1442" s="529"/>
      <c r="FZM1442" s="531"/>
      <c r="FZN1442" s="529"/>
      <c r="FZO1442" s="531"/>
      <c r="FZP1442" s="529"/>
      <c r="FZQ1442" s="531"/>
      <c r="FZR1442" s="529"/>
      <c r="FZS1442" s="531"/>
      <c r="FZT1442" s="529"/>
      <c r="FZU1442" s="531"/>
      <c r="FZV1442" s="529"/>
      <c r="FZW1442" s="531"/>
      <c r="FZX1442" s="529"/>
      <c r="FZY1442" s="531"/>
      <c r="FZZ1442" s="529"/>
      <c r="GAA1442" s="531"/>
      <c r="GAB1442" s="529"/>
      <c r="GAC1442" s="531"/>
      <c r="GAD1442" s="529"/>
      <c r="GAE1442" s="531"/>
      <c r="GAF1442" s="529"/>
      <c r="GAG1442" s="531"/>
      <c r="GAH1442" s="529"/>
      <c r="GAI1442" s="531"/>
      <c r="GAJ1442" s="529"/>
      <c r="GAK1442" s="531"/>
      <c r="GAL1442" s="529"/>
      <c r="GAM1442" s="531"/>
      <c r="GAN1442" s="529"/>
      <c r="GAO1442" s="531"/>
      <c r="GAP1442" s="529"/>
      <c r="GAQ1442" s="531"/>
      <c r="GAR1442" s="529"/>
      <c r="GAS1442" s="531"/>
      <c r="GAT1442" s="529"/>
      <c r="GAU1442" s="531"/>
      <c r="GAV1442" s="529"/>
      <c r="GAW1442" s="531"/>
      <c r="GAX1442" s="529"/>
      <c r="GAY1442" s="531"/>
      <c r="GAZ1442" s="529"/>
      <c r="GBA1442" s="531"/>
      <c r="GBB1442" s="529"/>
      <c r="GBC1442" s="531"/>
      <c r="GBD1442" s="529"/>
      <c r="GBE1442" s="531"/>
      <c r="GBF1442" s="529"/>
      <c r="GBG1442" s="531"/>
      <c r="GBH1442" s="529"/>
      <c r="GBI1442" s="531"/>
      <c r="GBJ1442" s="529"/>
      <c r="GBK1442" s="531"/>
      <c r="GBL1442" s="529"/>
      <c r="GBM1442" s="531"/>
      <c r="GBN1442" s="529"/>
      <c r="GBO1442" s="531"/>
      <c r="GBP1442" s="529"/>
      <c r="GBQ1442" s="531"/>
      <c r="GBR1442" s="529"/>
      <c r="GBS1442" s="531"/>
      <c r="GBT1442" s="529"/>
      <c r="GBU1442" s="531"/>
      <c r="GBV1442" s="529"/>
      <c r="GBW1442" s="531"/>
      <c r="GBX1442" s="529"/>
      <c r="GBY1442" s="531"/>
      <c r="GBZ1442" s="529"/>
      <c r="GCA1442" s="531"/>
      <c r="GCB1442" s="529"/>
      <c r="GCC1442" s="531"/>
      <c r="GCD1442" s="529"/>
      <c r="GCE1442" s="531"/>
      <c r="GCF1442" s="529"/>
      <c r="GCG1442" s="531"/>
      <c r="GCH1442" s="529"/>
      <c r="GCI1442" s="531"/>
      <c r="GCJ1442" s="529"/>
      <c r="GCK1442" s="531"/>
      <c r="GCL1442" s="529"/>
      <c r="GCM1442" s="531"/>
      <c r="GCN1442" s="529"/>
      <c r="GCO1442" s="531"/>
      <c r="GCP1442" s="529"/>
      <c r="GCQ1442" s="531"/>
      <c r="GCR1442" s="529"/>
      <c r="GCS1442" s="531"/>
      <c r="GCT1442" s="529"/>
      <c r="GCU1442" s="531"/>
      <c r="GCV1442" s="529"/>
      <c r="GCW1442" s="531"/>
      <c r="GCX1442" s="529"/>
      <c r="GCY1442" s="531"/>
      <c r="GCZ1442" s="529"/>
      <c r="GDA1442" s="531"/>
      <c r="GDB1442" s="529"/>
      <c r="GDC1442" s="531"/>
      <c r="GDD1442" s="529"/>
      <c r="GDE1442" s="531"/>
      <c r="GDF1442" s="529"/>
      <c r="GDG1442" s="531"/>
      <c r="GDH1442" s="529"/>
      <c r="GDI1442" s="531"/>
      <c r="GDJ1442" s="529"/>
      <c r="GDK1442" s="531"/>
      <c r="GDL1442" s="529"/>
      <c r="GDM1442" s="531"/>
      <c r="GDN1442" s="529"/>
      <c r="GDO1442" s="531"/>
      <c r="GDP1442" s="529"/>
      <c r="GDQ1442" s="531"/>
      <c r="GDR1442" s="529"/>
      <c r="GDS1442" s="531"/>
      <c r="GDT1442" s="529"/>
      <c r="GDU1442" s="531"/>
      <c r="GDV1442" s="529"/>
      <c r="GDW1442" s="531"/>
      <c r="GDX1442" s="529"/>
      <c r="GDY1442" s="531"/>
      <c r="GDZ1442" s="529"/>
      <c r="GEA1442" s="531"/>
      <c r="GEB1442" s="529"/>
      <c r="GEC1442" s="531"/>
      <c r="GED1442" s="529"/>
      <c r="GEE1442" s="531"/>
      <c r="GEF1442" s="529"/>
      <c r="GEG1442" s="531"/>
      <c r="GEH1442" s="529"/>
      <c r="GEI1442" s="531"/>
      <c r="GEJ1442" s="529"/>
      <c r="GEK1442" s="531"/>
      <c r="GEL1442" s="529"/>
      <c r="GEM1442" s="531"/>
      <c r="GEN1442" s="529"/>
      <c r="GEO1442" s="531"/>
      <c r="GEP1442" s="529"/>
      <c r="GEQ1442" s="531"/>
      <c r="GER1442" s="529"/>
      <c r="GES1442" s="531"/>
      <c r="GET1442" s="529"/>
      <c r="GEU1442" s="531"/>
      <c r="GEV1442" s="529"/>
      <c r="GEW1442" s="531"/>
      <c r="GEX1442" s="529"/>
      <c r="GEY1442" s="531"/>
      <c r="GEZ1442" s="529"/>
      <c r="GFA1442" s="531"/>
      <c r="GFB1442" s="529"/>
      <c r="GFC1442" s="531"/>
      <c r="GFD1442" s="529"/>
      <c r="GFE1442" s="531"/>
      <c r="GFF1442" s="529"/>
      <c r="GFG1442" s="531"/>
      <c r="GFH1442" s="529"/>
      <c r="GFI1442" s="531"/>
      <c r="GFJ1442" s="529"/>
      <c r="GFK1442" s="531"/>
      <c r="GFL1442" s="529"/>
      <c r="GFM1442" s="531"/>
      <c r="GFN1442" s="529"/>
      <c r="GFO1442" s="531"/>
      <c r="GFP1442" s="529"/>
      <c r="GFQ1442" s="531"/>
      <c r="GFR1442" s="529"/>
      <c r="GFS1442" s="531"/>
      <c r="GFT1442" s="529"/>
      <c r="GFU1442" s="531"/>
      <c r="GFV1442" s="529"/>
      <c r="GFW1442" s="531"/>
      <c r="GFX1442" s="529"/>
      <c r="GFY1442" s="531"/>
      <c r="GFZ1442" s="529"/>
      <c r="GGA1442" s="531"/>
      <c r="GGB1442" s="529"/>
      <c r="GGC1442" s="531"/>
      <c r="GGD1442" s="529"/>
      <c r="GGE1442" s="531"/>
      <c r="GGF1442" s="529"/>
      <c r="GGG1442" s="531"/>
      <c r="GGH1442" s="529"/>
      <c r="GGI1442" s="531"/>
      <c r="GGJ1442" s="529"/>
      <c r="GGK1442" s="531"/>
      <c r="GGL1442" s="529"/>
      <c r="GGM1442" s="531"/>
      <c r="GGN1442" s="529"/>
      <c r="GGO1442" s="531"/>
      <c r="GGP1442" s="529"/>
      <c r="GGQ1442" s="531"/>
      <c r="GGR1442" s="529"/>
      <c r="GGS1442" s="531"/>
      <c r="GGT1442" s="529"/>
      <c r="GGU1442" s="531"/>
      <c r="GGV1442" s="529"/>
      <c r="GGW1442" s="531"/>
      <c r="GGX1442" s="529"/>
      <c r="GGY1442" s="531"/>
      <c r="GGZ1442" s="529"/>
      <c r="GHA1442" s="531"/>
      <c r="GHB1442" s="529"/>
      <c r="GHC1442" s="531"/>
      <c r="GHD1442" s="529"/>
      <c r="GHE1442" s="531"/>
      <c r="GHF1442" s="529"/>
      <c r="GHG1442" s="531"/>
      <c r="GHH1442" s="529"/>
      <c r="GHI1442" s="531"/>
      <c r="GHJ1442" s="529"/>
      <c r="GHK1442" s="531"/>
      <c r="GHL1442" s="529"/>
      <c r="GHM1442" s="531"/>
      <c r="GHN1442" s="529"/>
      <c r="GHO1442" s="531"/>
      <c r="GHP1442" s="529"/>
      <c r="GHQ1442" s="531"/>
      <c r="GHR1442" s="529"/>
      <c r="GHS1442" s="531"/>
      <c r="GHT1442" s="529"/>
      <c r="GHU1442" s="531"/>
      <c r="GHV1442" s="529"/>
      <c r="GHW1442" s="531"/>
      <c r="GHX1442" s="529"/>
      <c r="GHY1442" s="531"/>
      <c r="GHZ1442" s="529"/>
      <c r="GIA1442" s="531"/>
      <c r="GIB1442" s="529"/>
      <c r="GIC1442" s="531"/>
      <c r="GID1442" s="529"/>
      <c r="GIE1442" s="531"/>
      <c r="GIF1442" s="529"/>
      <c r="GIG1442" s="531"/>
      <c r="GIH1442" s="529"/>
      <c r="GII1442" s="531"/>
      <c r="GIJ1442" s="529"/>
      <c r="GIK1442" s="531"/>
      <c r="GIL1442" s="529"/>
      <c r="GIM1442" s="531"/>
      <c r="GIN1442" s="529"/>
      <c r="GIO1442" s="531"/>
      <c r="GIP1442" s="529"/>
      <c r="GIQ1442" s="531"/>
      <c r="GIR1442" s="529"/>
      <c r="GIS1442" s="531"/>
      <c r="GIT1442" s="529"/>
      <c r="GIU1442" s="531"/>
      <c r="GIV1442" s="529"/>
      <c r="GIW1442" s="531"/>
      <c r="GIX1442" s="529"/>
      <c r="GIY1442" s="531"/>
      <c r="GIZ1442" s="529"/>
      <c r="GJA1442" s="531"/>
      <c r="GJB1442" s="529"/>
      <c r="GJC1442" s="531"/>
      <c r="GJD1442" s="529"/>
      <c r="GJE1442" s="531"/>
      <c r="GJF1442" s="529"/>
      <c r="GJG1442" s="531"/>
      <c r="GJH1442" s="529"/>
      <c r="GJI1442" s="531"/>
      <c r="GJJ1442" s="529"/>
      <c r="GJK1442" s="531"/>
      <c r="GJL1442" s="529"/>
      <c r="GJM1442" s="531"/>
      <c r="GJN1442" s="529"/>
      <c r="GJO1442" s="531"/>
      <c r="GJP1442" s="529"/>
      <c r="GJQ1442" s="531"/>
      <c r="GJR1442" s="529"/>
      <c r="GJS1442" s="531"/>
      <c r="GJT1442" s="529"/>
      <c r="GJU1442" s="531"/>
      <c r="GJV1442" s="529"/>
      <c r="GJW1442" s="531"/>
      <c r="GJX1442" s="529"/>
      <c r="GJY1442" s="531"/>
      <c r="GJZ1442" s="529"/>
      <c r="GKA1442" s="531"/>
      <c r="GKB1442" s="529"/>
      <c r="GKC1442" s="531"/>
      <c r="GKD1442" s="529"/>
      <c r="GKE1442" s="531"/>
      <c r="GKF1442" s="529"/>
      <c r="GKG1442" s="531"/>
      <c r="GKH1442" s="529"/>
      <c r="GKI1442" s="531"/>
      <c r="GKJ1442" s="529"/>
      <c r="GKK1442" s="531"/>
      <c r="GKL1442" s="529"/>
      <c r="GKM1442" s="531"/>
      <c r="GKN1442" s="529"/>
      <c r="GKO1442" s="531"/>
      <c r="GKP1442" s="529"/>
      <c r="GKQ1442" s="531"/>
      <c r="GKR1442" s="529"/>
      <c r="GKS1442" s="531"/>
      <c r="GKT1442" s="529"/>
      <c r="GKU1442" s="531"/>
      <c r="GKV1442" s="529"/>
      <c r="GKW1442" s="531"/>
      <c r="GKX1442" s="529"/>
      <c r="GKY1442" s="531"/>
      <c r="GKZ1442" s="529"/>
      <c r="GLA1442" s="531"/>
      <c r="GLB1442" s="529"/>
      <c r="GLC1442" s="531"/>
      <c r="GLD1442" s="529"/>
      <c r="GLE1442" s="531"/>
      <c r="GLF1442" s="529"/>
      <c r="GLG1442" s="531"/>
      <c r="GLH1442" s="529"/>
      <c r="GLI1442" s="531"/>
      <c r="GLJ1442" s="529"/>
      <c r="GLK1442" s="531"/>
      <c r="GLL1442" s="529"/>
      <c r="GLM1442" s="531"/>
      <c r="GLN1442" s="529"/>
      <c r="GLO1442" s="531"/>
      <c r="GLP1442" s="529"/>
      <c r="GLQ1442" s="531"/>
      <c r="GLR1442" s="529"/>
      <c r="GLS1442" s="531"/>
      <c r="GLT1442" s="529"/>
      <c r="GLU1442" s="531"/>
      <c r="GLV1442" s="529"/>
      <c r="GLW1442" s="531"/>
      <c r="GLX1442" s="529"/>
      <c r="GLY1442" s="531"/>
      <c r="GLZ1442" s="529"/>
      <c r="GMA1442" s="531"/>
      <c r="GMB1442" s="529"/>
      <c r="GMC1442" s="531"/>
      <c r="GMD1442" s="529"/>
      <c r="GME1442" s="531"/>
      <c r="GMF1442" s="529"/>
      <c r="GMG1442" s="531"/>
      <c r="GMH1442" s="529"/>
      <c r="GMI1442" s="531"/>
      <c r="GMJ1442" s="529"/>
      <c r="GMK1442" s="531"/>
      <c r="GML1442" s="529"/>
      <c r="GMM1442" s="531"/>
      <c r="GMN1442" s="529"/>
      <c r="GMO1442" s="531"/>
      <c r="GMP1442" s="529"/>
      <c r="GMQ1442" s="531"/>
      <c r="GMR1442" s="529"/>
      <c r="GMS1442" s="531"/>
      <c r="GMT1442" s="529"/>
      <c r="GMU1442" s="531"/>
      <c r="GMV1442" s="529"/>
      <c r="GMW1442" s="531"/>
      <c r="GMX1442" s="529"/>
      <c r="GMY1442" s="531"/>
      <c r="GMZ1442" s="529"/>
      <c r="GNA1442" s="531"/>
      <c r="GNB1442" s="529"/>
      <c r="GNC1442" s="531"/>
      <c r="GND1442" s="529"/>
      <c r="GNE1442" s="531"/>
      <c r="GNF1442" s="529"/>
      <c r="GNG1442" s="531"/>
      <c r="GNH1442" s="529"/>
      <c r="GNI1442" s="531"/>
      <c r="GNJ1442" s="529"/>
      <c r="GNK1442" s="531"/>
      <c r="GNL1442" s="529"/>
      <c r="GNM1442" s="531"/>
      <c r="GNN1442" s="529"/>
      <c r="GNO1442" s="531"/>
      <c r="GNP1442" s="529"/>
      <c r="GNQ1442" s="531"/>
      <c r="GNR1442" s="529"/>
      <c r="GNS1442" s="531"/>
      <c r="GNT1442" s="529"/>
      <c r="GNU1442" s="531"/>
      <c r="GNV1442" s="529"/>
      <c r="GNW1442" s="531"/>
      <c r="GNX1442" s="529"/>
      <c r="GNY1442" s="531"/>
      <c r="GNZ1442" s="529"/>
      <c r="GOA1442" s="531"/>
      <c r="GOB1442" s="529"/>
      <c r="GOC1442" s="531"/>
      <c r="GOD1442" s="529"/>
      <c r="GOE1442" s="531"/>
      <c r="GOF1442" s="529"/>
      <c r="GOG1442" s="531"/>
      <c r="GOH1442" s="529"/>
      <c r="GOI1442" s="531"/>
      <c r="GOJ1442" s="529"/>
      <c r="GOK1442" s="531"/>
      <c r="GOL1442" s="529"/>
      <c r="GOM1442" s="531"/>
      <c r="GON1442" s="529"/>
      <c r="GOO1442" s="531"/>
      <c r="GOP1442" s="529"/>
      <c r="GOQ1442" s="531"/>
      <c r="GOR1442" s="529"/>
      <c r="GOS1442" s="531"/>
      <c r="GOT1442" s="529"/>
      <c r="GOU1442" s="531"/>
      <c r="GOV1442" s="529"/>
      <c r="GOW1442" s="531"/>
      <c r="GOX1442" s="529"/>
      <c r="GOY1442" s="531"/>
      <c r="GOZ1442" s="529"/>
      <c r="GPA1442" s="531"/>
      <c r="GPB1442" s="529"/>
      <c r="GPC1442" s="531"/>
      <c r="GPD1442" s="529"/>
      <c r="GPE1442" s="531"/>
      <c r="GPF1442" s="529"/>
      <c r="GPG1442" s="531"/>
      <c r="GPH1442" s="529"/>
      <c r="GPI1442" s="531"/>
      <c r="GPJ1442" s="529"/>
      <c r="GPK1442" s="531"/>
      <c r="GPL1442" s="529"/>
      <c r="GPM1442" s="531"/>
      <c r="GPN1442" s="529"/>
      <c r="GPO1442" s="531"/>
      <c r="GPP1442" s="529"/>
      <c r="GPQ1442" s="531"/>
      <c r="GPR1442" s="529"/>
      <c r="GPS1442" s="531"/>
      <c r="GPT1442" s="529"/>
      <c r="GPU1442" s="531"/>
      <c r="GPV1442" s="529"/>
      <c r="GPW1442" s="531"/>
      <c r="GPX1442" s="529"/>
      <c r="GPY1442" s="531"/>
      <c r="GPZ1442" s="529"/>
      <c r="GQA1442" s="531"/>
      <c r="GQB1442" s="529"/>
      <c r="GQC1442" s="531"/>
      <c r="GQD1442" s="529"/>
      <c r="GQE1442" s="531"/>
      <c r="GQF1442" s="529"/>
      <c r="GQG1442" s="531"/>
      <c r="GQH1442" s="529"/>
      <c r="GQI1442" s="531"/>
      <c r="GQJ1442" s="529"/>
      <c r="GQK1442" s="531"/>
      <c r="GQL1442" s="529"/>
      <c r="GQM1442" s="531"/>
      <c r="GQN1442" s="529"/>
      <c r="GQO1442" s="531"/>
      <c r="GQP1442" s="529"/>
      <c r="GQQ1442" s="531"/>
      <c r="GQR1442" s="529"/>
      <c r="GQS1442" s="531"/>
      <c r="GQT1442" s="529"/>
      <c r="GQU1442" s="531"/>
      <c r="GQV1442" s="529"/>
      <c r="GQW1442" s="531"/>
      <c r="GQX1442" s="529"/>
      <c r="GQY1442" s="531"/>
      <c r="GQZ1442" s="529"/>
      <c r="GRA1442" s="531"/>
      <c r="GRB1442" s="529"/>
      <c r="GRC1442" s="531"/>
      <c r="GRD1442" s="529"/>
      <c r="GRE1442" s="531"/>
      <c r="GRF1442" s="529"/>
      <c r="GRG1442" s="531"/>
      <c r="GRH1442" s="529"/>
      <c r="GRI1442" s="531"/>
      <c r="GRJ1442" s="529"/>
      <c r="GRK1442" s="531"/>
      <c r="GRL1442" s="529"/>
      <c r="GRM1442" s="531"/>
      <c r="GRN1442" s="529"/>
      <c r="GRO1442" s="531"/>
      <c r="GRP1442" s="529"/>
      <c r="GRQ1442" s="531"/>
      <c r="GRR1442" s="529"/>
      <c r="GRS1442" s="531"/>
      <c r="GRT1442" s="529"/>
      <c r="GRU1442" s="531"/>
      <c r="GRV1442" s="529"/>
      <c r="GRW1442" s="531"/>
      <c r="GRX1442" s="529"/>
      <c r="GRY1442" s="531"/>
      <c r="GRZ1442" s="529"/>
      <c r="GSA1442" s="531"/>
      <c r="GSB1442" s="529"/>
      <c r="GSC1442" s="531"/>
      <c r="GSD1442" s="529"/>
      <c r="GSE1442" s="531"/>
      <c r="GSF1442" s="529"/>
      <c r="GSG1442" s="531"/>
      <c r="GSH1442" s="529"/>
      <c r="GSI1442" s="531"/>
      <c r="GSJ1442" s="529"/>
      <c r="GSK1442" s="531"/>
      <c r="GSL1442" s="529"/>
      <c r="GSM1442" s="531"/>
      <c r="GSN1442" s="529"/>
      <c r="GSO1442" s="531"/>
      <c r="GSP1442" s="529"/>
      <c r="GSQ1442" s="531"/>
      <c r="GSR1442" s="529"/>
      <c r="GSS1442" s="531"/>
      <c r="GST1442" s="529"/>
      <c r="GSU1442" s="531"/>
      <c r="GSV1442" s="529"/>
      <c r="GSW1442" s="531"/>
      <c r="GSX1442" s="529"/>
      <c r="GSY1442" s="531"/>
      <c r="GSZ1442" s="529"/>
      <c r="GTA1442" s="531"/>
      <c r="GTB1442" s="529"/>
      <c r="GTC1442" s="531"/>
      <c r="GTD1442" s="529"/>
      <c r="GTE1442" s="531"/>
      <c r="GTF1442" s="529"/>
      <c r="GTG1442" s="531"/>
      <c r="GTH1442" s="529"/>
      <c r="GTI1442" s="531"/>
      <c r="GTJ1442" s="529"/>
      <c r="GTK1442" s="531"/>
      <c r="GTL1442" s="529"/>
      <c r="GTM1442" s="531"/>
      <c r="GTN1442" s="529"/>
      <c r="GTO1442" s="531"/>
      <c r="GTP1442" s="529"/>
      <c r="GTQ1442" s="531"/>
      <c r="GTR1442" s="529"/>
      <c r="GTS1442" s="531"/>
      <c r="GTT1442" s="529"/>
      <c r="GTU1442" s="531"/>
      <c r="GTV1442" s="529"/>
      <c r="GTW1442" s="531"/>
      <c r="GTX1442" s="529"/>
      <c r="GTY1442" s="531"/>
      <c r="GTZ1442" s="529"/>
      <c r="GUA1442" s="531"/>
      <c r="GUB1442" s="529"/>
      <c r="GUC1442" s="531"/>
      <c r="GUD1442" s="529"/>
      <c r="GUE1442" s="531"/>
      <c r="GUF1442" s="529"/>
      <c r="GUG1442" s="531"/>
      <c r="GUH1442" s="529"/>
      <c r="GUI1442" s="531"/>
      <c r="GUJ1442" s="529"/>
      <c r="GUK1442" s="531"/>
      <c r="GUL1442" s="529"/>
      <c r="GUM1442" s="531"/>
      <c r="GUN1442" s="529"/>
      <c r="GUO1442" s="531"/>
      <c r="GUP1442" s="529"/>
      <c r="GUQ1442" s="531"/>
      <c r="GUR1442" s="529"/>
      <c r="GUS1442" s="531"/>
      <c r="GUT1442" s="529"/>
      <c r="GUU1442" s="531"/>
      <c r="GUV1442" s="529"/>
      <c r="GUW1442" s="531"/>
      <c r="GUX1442" s="529"/>
      <c r="GUY1442" s="531"/>
      <c r="GUZ1442" s="529"/>
      <c r="GVA1442" s="531"/>
      <c r="GVB1442" s="529"/>
      <c r="GVC1442" s="531"/>
      <c r="GVD1442" s="529"/>
      <c r="GVE1442" s="531"/>
      <c r="GVF1442" s="529"/>
      <c r="GVG1442" s="531"/>
      <c r="GVH1442" s="529"/>
      <c r="GVI1442" s="531"/>
      <c r="GVJ1442" s="529"/>
      <c r="GVK1442" s="531"/>
      <c r="GVL1442" s="529"/>
      <c r="GVM1442" s="531"/>
      <c r="GVN1442" s="529"/>
      <c r="GVO1442" s="531"/>
      <c r="GVP1442" s="529"/>
      <c r="GVQ1442" s="531"/>
      <c r="GVR1442" s="529"/>
      <c r="GVS1442" s="531"/>
      <c r="GVT1442" s="529"/>
      <c r="GVU1442" s="531"/>
      <c r="GVV1442" s="529"/>
      <c r="GVW1442" s="531"/>
      <c r="GVX1442" s="529"/>
      <c r="GVY1442" s="531"/>
      <c r="GVZ1442" s="529"/>
      <c r="GWA1442" s="531"/>
      <c r="GWB1442" s="529"/>
      <c r="GWC1442" s="531"/>
      <c r="GWD1442" s="529"/>
      <c r="GWE1442" s="531"/>
      <c r="GWF1442" s="529"/>
      <c r="GWG1442" s="531"/>
      <c r="GWH1442" s="529"/>
      <c r="GWI1442" s="531"/>
      <c r="GWJ1442" s="529"/>
      <c r="GWK1442" s="531"/>
      <c r="GWL1442" s="529"/>
      <c r="GWM1442" s="531"/>
      <c r="GWN1442" s="529"/>
      <c r="GWO1442" s="531"/>
      <c r="GWP1442" s="529"/>
      <c r="GWQ1442" s="531"/>
      <c r="GWR1442" s="529"/>
      <c r="GWS1442" s="531"/>
      <c r="GWT1442" s="529"/>
      <c r="GWU1442" s="531"/>
      <c r="GWV1442" s="529"/>
      <c r="GWW1442" s="531"/>
      <c r="GWX1442" s="529"/>
      <c r="GWY1442" s="531"/>
      <c r="GWZ1442" s="529"/>
      <c r="GXA1442" s="531"/>
      <c r="GXB1442" s="529"/>
      <c r="GXC1442" s="531"/>
      <c r="GXD1442" s="529"/>
      <c r="GXE1442" s="531"/>
      <c r="GXF1442" s="529"/>
      <c r="GXG1442" s="531"/>
      <c r="GXH1442" s="529"/>
      <c r="GXI1442" s="531"/>
      <c r="GXJ1442" s="529"/>
      <c r="GXK1442" s="531"/>
      <c r="GXL1442" s="529"/>
      <c r="GXM1442" s="531"/>
      <c r="GXN1442" s="529"/>
      <c r="GXO1442" s="531"/>
      <c r="GXP1442" s="529"/>
      <c r="GXQ1442" s="531"/>
      <c r="GXR1442" s="529"/>
      <c r="GXS1442" s="531"/>
      <c r="GXT1442" s="529"/>
      <c r="GXU1442" s="531"/>
      <c r="GXV1442" s="529"/>
      <c r="GXW1442" s="531"/>
      <c r="GXX1442" s="529"/>
      <c r="GXY1442" s="531"/>
      <c r="GXZ1442" s="529"/>
      <c r="GYA1442" s="531"/>
      <c r="GYB1442" s="529"/>
      <c r="GYC1442" s="531"/>
      <c r="GYD1442" s="529"/>
      <c r="GYE1442" s="531"/>
      <c r="GYF1442" s="529"/>
      <c r="GYG1442" s="531"/>
      <c r="GYH1442" s="529"/>
      <c r="GYI1442" s="531"/>
      <c r="GYJ1442" s="529"/>
      <c r="GYK1442" s="531"/>
      <c r="GYL1442" s="529"/>
      <c r="GYM1442" s="531"/>
      <c r="GYN1442" s="529"/>
      <c r="GYO1442" s="531"/>
      <c r="GYP1442" s="529"/>
      <c r="GYQ1442" s="531"/>
      <c r="GYR1442" s="529"/>
      <c r="GYS1442" s="531"/>
      <c r="GYT1442" s="529"/>
      <c r="GYU1442" s="531"/>
      <c r="GYV1442" s="529"/>
      <c r="GYW1442" s="531"/>
      <c r="GYX1442" s="529"/>
      <c r="GYY1442" s="531"/>
      <c r="GYZ1442" s="529"/>
      <c r="GZA1442" s="531"/>
      <c r="GZB1442" s="529"/>
      <c r="GZC1442" s="531"/>
      <c r="GZD1442" s="529"/>
      <c r="GZE1442" s="531"/>
      <c r="GZF1442" s="529"/>
      <c r="GZG1442" s="531"/>
      <c r="GZH1442" s="529"/>
      <c r="GZI1442" s="531"/>
      <c r="GZJ1442" s="529"/>
      <c r="GZK1442" s="531"/>
      <c r="GZL1442" s="529"/>
      <c r="GZM1442" s="531"/>
      <c r="GZN1442" s="529"/>
      <c r="GZO1442" s="531"/>
      <c r="GZP1442" s="529"/>
      <c r="GZQ1442" s="531"/>
      <c r="GZR1442" s="529"/>
      <c r="GZS1442" s="531"/>
      <c r="GZT1442" s="529"/>
      <c r="GZU1442" s="531"/>
      <c r="GZV1442" s="529"/>
      <c r="GZW1442" s="531"/>
      <c r="GZX1442" s="529"/>
      <c r="GZY1442" s="531"/>
      <c r="GZZ1442" s="529"/>
      <c r="HAA1442" s="531"/>
      <c r="HAB1442" s="529"/>
      <c r="HAC1442" s="531"/>
      <c r="HAD1442" s="529"/>
      <c r="HAE1442" s="531"/>
      <c r="HAF1442" s="529"/>
      <c r="HAG1442" s="531"/>
      <c r="HAH1442" s="529"/>
      <c r="HAI1442" s="531"/>
      <c r="HAJ1442" s="529"/>
      <c r="HAK1442" s="531"/>
      <c r="HAL1442" s="529"/>
      <c r="HAM1442" s="531"/>
      <c r="HAN1442" s="529"/>
      <c r="HAO1442" s="531"/>
      <c r="HAP1442" s="529"/>
      <c r="HAQ1442" s="531"/>
      <c r="HAR1442" s="529"/>
      <c r="HAS1442" s="531"/>
      <c r="HAT1442" s="529"/>
      <c r="HAU1442" s="531"/>
      <c r="HAV1442" s="529"/>
      <c r="HAW1442" s="531"/>
      <c r="HAX1442" s="529"/>
      <c r="HAY1442" s="531"/>
      <c r="HAZ1442" s="529"/>
      <c r="HBA1442" s="531"/>
      <c r="HBB1442" s="529"/>
      <c r="HBC1442" s="531"/>
      <c r="HBD1442" s="529"/>
      <c r="HBE1442" s="531"/>
      <c r="HBF1442" s="529"/>
      <c r="HBG1442" s="531"/>
      <c r="HBH1442" s="529"/>
      <c r="HBI1442" s="531"/>
      <c r="HBJ1442" s="529"/>
      <c r="HBK1442" s="531"/>
      <c r="HBL1442" s="529"/>
      <c r="HBM1442" s="531"/>
      <c r="HBN1442" s="529"/>
      <c r="HBO1442" s="531"/>
      <c r="HBP1442" s="529"/>
      <c r="HBQ1442" s="531"/>
      <c r="HBR1442" s="529"/>
      <c r="HBS1442" s="531"/>
      <c r="HBT1442" s="529"/>
      <c r="HBU1442" s="531"/>
      <c r="HBV1442" s="529"/>
      <c r="HBW1442" s="531"/>
      <c r="HBX1442" s="529"/>
      <c r="HBY1442" s="531"/>
      <c r="HBZ1442" s="529"/>
      <c r="HCA1442" s="531"/>
      <c r="HCB1442" s="529"/>
      <c r="HCC1442" s="531"/>
      <c r="HCD1442" s="529"/>
      <c r="HCE1442" s="531"/>
      <c r="HCF1442" s="529"/>
      <c r="HCG1442" s="531"/>
      <c r="HCH1442" s="529"/>
      <c r="HCI1442" s="531"/>
      <c r="HCJ1442" s="529"/>
      <c r="HCK1442" s="531"/>
      <c r="HCL1442" s="529"/>
      <c r="HCM1442" s="531"/>
      <c r="HCN1442" s="529"/>
      <c r="HCO1442" s="531"/>
      <c r="HCP1442" s="529"/>
      <c r="HCQ1442" s="531"/>
      <c r="HCR1442" s="529"/>
      <c r="HCS1442" s="531"/>
      <c r="HCT1442" s="529"/>
      <c r="HCU1442" s="531"/>
      <c r="HCV1442" s="529"/>
      <c r="HCW1442" s="531"/>
      <c r="HCX1442" s="529"/>
      <c r="HCY1442" s="531"/>
      <c r="HCZ1442" s="529"/>
      <c r="HDA1442" s="531"/>
      <c r="HDB1442" s="529"/>
      <c r="HDC1442" s="531"/>
      <c r="HDD1442" s="529"/>
      <c r="HDE1442" s="531"/>
      <c r="HDF1442" s="529"/>
      <c r="HDG1442" s="531"/>
      <c r="HDH1442" s="529"/>
      <c r="HDI1442" s="531"/>
      <c r="HDJ1442" s="529"/>
      <c r="HDK1442" s="531"/>
      <c r="HDL1442" s="529"/>
      <c r="HDM1442" s="531"/>
      <c r="HDN1442" s="529"/>
      <c r="HDO1442" s="531"/>
      <c r="HDP1442" s="529"/>
      <c r="HDQ1442" s="531"/>
      <c r="HDR1442" s="529"/>
      <c r="HDS1442" s="531"/>
      <c r="HDT1442" s="529"/>
      <c r="HDU1442" s="531"/>
      <c r="HDV1442" s="529"/>
      <c r="HDW1442" s="531"/>
      <c r="HDX1442" s="529"/>
      <c r="HDY1442" s="531"/>
      <c r="HDZ1442" s="529"/>
      <c r="HEA1442" s="531"/>
      <c r="HEB1442" s="529"/>
      <c r="HEC1442" s="531"/>
      <c r="HED1442" s="529"/>
      <c r="HEE1442" s="531"/>
      <c r="HEF1442" s="529"/>
      <c r="HEG1442" s="531"/>
      <c r="HEH1442" s="529"/>
      <c r="HEI1442" s="531"/>
      <c r="HEJ1442" s="529"/>
      <c r="HEK1442" s="531"/>
      <c r="HEL1442" s="529"/>
      <c r="HEM1442" s="531"/>
      <c r="HEN1442" s="529"/>
      <c r="HEO1442" s="531"/>
      <c r="HEP1442" s="529"/>
      <c r="HEQ1442" s="531"/>
      <c r="HER1442" s="529"/>
      <c r="HES1442" s="531"/>
      <c r="HET1442" s="529"/>
      <c r="HEU1442" s="531"/>
      <c r="HEV1442" s="529"/>
      <c r="HEW1442" s="531"/>
      <c r="HEX1442" s="529"/>
      <c r="HEY1442" s="531"/>
      <c r="HEZ1442" s="529"/>
      <c r="HFA1442" s="531"/>
      <c r="HFB1442" s="529"/>
      <c r="HFC1442" s="531"/>
      <c r="HFD1442" s="529"/>
      <c r="HFE1442" s="531"/>
      <c r="HFF1442" s="529"/>
      <c r="HFG1442" s="531"/>
      <c r="HFH1442" s="529"/>
      <c r="HFI1442" s="531"/>
      <c r="HFJ1442" s="529"/>
      <c r="HFK1442" s="531"/>
      <c r="HFL1442" s="529"/>
      <c r="HFM1442" s="531"/>
      <c r="HFN1442" s="529"/>
      <c r="HFO1442" s="531"/>
      <c r="HFP1442" s="529"/>
      <c r="HFQ1442" s="531"/>
      <c r="HFR1442" s="529"/>
      <c r="HFS1442" s="531"/>
      <c r="HFT1442" s="529"/>
      <c r="HFU1442" s="531"/>
      <c r="HFV1442" s="529"/>
      <c r="HFW1442" s="531"/>
      <c r="HFX1442" s="529"/>
      <c r="HFY1442" s="531"/>
      <c r="HFZ1442" s="529"/>
      <c r="HGA1442" s="531"/>
      <c r="HGB1442" s="529"/>
      <c r="HGC1442" s="531"/>
      <c r="HGD1442" s="529"/>
      <c r="HGE1442" s="531"/>
      <c r="HGF1442" s="529"/>
      <c r="HGG1442" s="531"/>
      <c r="HGH1442" s="529"/>
      <c r="HGI1442" s="531"/>
      <c r="HGJ1442" s="529"/>
      <c r="HGK1442" s="531"/>
      <c r="HGL1442" s="529"/>
      <c r="HGM1442" s="531"/>
      <c r="HGN1442" s="529"/>
      <c r="HGO1442" s="531"/>
      <c r="HGP1442" s="529"/>
      <c r="HGQ1442" s="531"/>
      <c r="HGR1442" s="529"/>
      <c r="HGS1442" s="531"/>
      <c r="HGT1442" s="529"/>
      <c r="HGU1442" s="531"/>
      <c r="HGV1442" s="529"/>
      <c r="HGW1442" s="531"/>
      <c r="HGX1442" s="529"/>
      <c r="HGY1442" s="531"/>
      <c r="HGZ1442" s="529"/>
      <c r="HHA1442" s="531"/>
      <c r="HHB1442" s="529"/>
      <c r="HHC1442" s="531"/>
      <c r="HHD1442" s="529"/>
      <c r="HHE1442" s="531"/>
      <c r="HHF1442" s="529"/>
      <c r="HHG1442" s="531"/>
      <c r="HHH1442" s="529"/>
      <c r="HHI1442" s="531"/>
      <c r="HHJ1442" s="529"/>
      <c r="HHK1442" s="531"/>
      <c r="HHL1442" s="529"/>
      <c r="HHM1442" s="531"/>
      <c r="HHN1442" s="529"/>
      <c r="HHO1442" s="531"/>
      <c r="HHP1442" s="529"/>
      <c r="HHQ1442" s="531"/>
      <c r="HHR1442" s="529"/>
      <c r="HHS1442" s="531"/>
      <c r="HHT1442" s="529"/>
      <c r="HHU1442" s="531"/>
      <c r="HHV1442" s="529"/>
      <c r="HHW1442" s="531"/>
      <c r="HHX1442" s="529"/>
      <c r="HHY1442" s="531"/>
      <c r="HHZ1442" s="529"/>
      <c r="HIA1442" s="531"/>
      <c r="HIB1442" s="529"/>
      <c r="HIC1442" s="531"/>
      <c r="HID1442" s="529"/>
      <c r="HIE1442" s="531"/>
      <c r="HIF1442" s="529"/>
      <c r="HIG1442" s="531"/>
      <c r="HIH1442" s="529"/>
      <c r="HII1442" s="531"/>
      <c r="HIJ1442" s="529"/>
      <c r="HIK1442" s="531"/>
      <c r="HIL1442" s="529"/>
      <c r="HIM1442" s="531"/>
      <c r="HIN1442" s="529"/>
      <c r="HIO1442" s="531"/>
      <c r="HIP1442" s="529"/>
      <c r="HIQ1442" s="531"/>
      <c r="HIR1442" s="529"/>
      <c r="HIS1442" s="531"/>
      <c r="HIT1442" s="529"/>
      <c r="HIU1442" s="531"/>
      <c r="HIV1442" s="529"/>
      <c r="HIW1442" s="531"/>
      <c r="HIX1442" s="529"/>
      <c r="HIY1442" s="531"/>
      <c r="HIZ1442" s="529"/>
      <c r="HJA1442" s="531"/>
      <c r="HJB1442" s="529"/>
      <c r="HJC1442" s="531"/>
      <c r="HJD1442" s="529"/>
      <c r="HJE1442" s="531"/>
      <c r="HJF1442" s="529"/>
      <c r="HJG1442" s="531"/>
      <c r="HJH1442" s="529"/>
      <c r="HJI1442" s="531"/>
      <c r="HJJ1442" s="529"/>
      <c r="HJK1442" s="531"/>
      <c r="HJL1442" s="529"/>
      <c r="HJM1442" s="531"/>
      <c r="HJN1442" s="529"/>
      <c r="HJO1442" s="531"/>
      <c r="HJP1442" s="529"/>
      <c r="HJQ1442" s="531"/>
      <c r="HJR1442" s="529"/>
      <c r="HJS1442" s="531"/>
      <c r="HJT1442" s="529"/>
      <c r="HJU1442" s="531"/>
      <c r="HJV1442" s="529"/>
      <c r="HJW1442" s="531"/>
      <c r="HJX1442" s="529"/>
      <c r="HJY1442" s="531"/>
      <c r="HJZ1442" s="529"/>
      <c r="HKA1442" s="531"/>
      <c r="HKB1442" s="529"/>
      <c r="HKC1442" s="531"/>
      <c r="HKD1442" s="529"/>
      <c r="HKE1442" s="531"/>
      <c r="HKF1442" s="529"/>
      <c r="HKG1442" s="531"/>
      <c r="HKH1442" s="529"/>
      <c r="HKI1442" s="531"/>
      <c r="HKJ1442" s="529"/>
      <c r="HKK1442" s="531"/>
      <c r="HKL1442" s="529"/>
      <c r="HKM1442" s="531"/>
      <c r="HKN1442" s="529"/>
      <c r="HKO1442" s="531"/>
      <c r="HKP1442" s="529"/>
      <c r="HKQ1442" s="531"/>
      <c r="HKR1442" s="529"/>
      <c r="HKS1442" s="531"/>
      <c r="HKT1442" s="529"/>
      <c r="HKU1442" s="531"/>
      <c r="HKV1442" s="529"/>
      <c r="HKW1442" s="531"/>
      <c r="HKX1442" s="529"/>
      <c r="HKY1442" s="531"/>
      <c r="HKZ1442" s="529"/>
      <c r="HLA1442" s="531"/>
      <c r="HLB1442" s="529"/>
      <c r="HLC1442" s="531"/>
      <c r="HLD1442" s="529"/>
      <c r="HLE1442" s="531"/>
      <c r="HLF1442" s="529"/>
      <c r="HLG1442" s="531"/>
      <c r="HLH1442" s="529"/>
      <c r="HLI1442" s="531"/>
      <c r="HLJ1442" s="529"/>
      <c r="HLK1442" s="531"/>
      <c r="HLL1442" s="529"/>
      <c r="HLM1442" s="531"/>
      <c r="HLN1442" s="529"/>
      <c r="HLO1442" s="531"/>
      <c r="HLP1442" s="529"/>
      <c r="HLQ1442" s="531"/>
      <c r="HLR1442" s="529"/>
      <c r="HLS1442" s="531"/>
      <c r="HLT1442" s="529"/>
      <c r="HLU1442" s="531"/>
      <c r="HLV1442" s="529"/>
      <c r="HLW1442" s="531"/>
      <c r="HLX1442" s="529"/>
      <c r="HLY1442" s="531"/>
      <c r="HLZ1442" s="529"/>
      <c r="HMA1442" s="531"/>
      <c r="HMB1442" s="529"/>
      <c r="HMC1442" s="531"/>
      <c r="HMD1442" s="529"/>
      <c r="HME1442" s="531"/>
      <c r="HMF1442" s="529"/>
      <c r="HMG1442" s="531"/>
      <c r="HMH1442" s="529"/>
      <c r="HMI1442" s="531"/>
      <c r="HMJ1442" s="529"/>
      <c r="HMK1442" s="531"/>
      <c r="HML1442" s="529"/>
      <c r="HMM1442" s="531"/>
      <c r="HMN1442" s="529"/>
      <c r="HMO1442" s="531"/>
      <c r="HMP1442" s="529"/>
      <c r="HMQ1442" s="531"/>
      <c r="HMR1442" s="529"/>
      <c r="HMS1442" s="531"/>
      <c r="HMT1442" s="529"/>
      <c r="HMU1442" s="531"/>
      <c r="HMV1442" s="529"/>
      <c r="HMW1442" s="531"/>
      <c r="HMX1442" s="529"/>
      <c r="HMY1442" s="531"/>
      <c r="HMZ1442" s="529"/>
      <c r="HNA1442" s="531"/>
      <c r="HNB1442" s="529"/>
      <c r="HNC1442" s="531"/>
      <c r="HND1442" s="529"/>
      <c r="HNE1442" s="531"/>
      <c r="HNF1442" s="529"/>
      <c r="HNG1442" s="531"/>
      <c r="HNH1442" s="529"/>
      <c r="HNI1442" s="531"/>
      <c r="HNJ1442" s="529"/>
      <c r="HNK1442" s="531"/>
      <c r="HNL1442" s="529"/>
      <c r="HNM1442" s="531"/>
      <c r="HNN1442" s="529"/>
      <c r="HNO1442" s="531"/>
      <c r="HNP1442" s="529"/>
      <c r="HNQ1442" s="531"/>
      <c r="HNR1442" s="529"/>
      <c r="HNS1442" s="531"/>
      <c r="HNT1442" s="529"/>
      <c r="HNU1442" s="531"/>
      <c r="HNV1442" s="529"/>
      <c r="HNW1442" s="531"/>
      <c r="HNX1442" s="529"/>
      <c r="HNY1442" s="531"/>
      <c r="HNZ1442" s="529"/>
      <c r="HOA1442" s="531"/>
      <c r="HOB1442" s="529"/>
      <c r="HOC1442" s="531"/>
      <c r="HOD1442" s="529"/>
      <c r="HOE1442" s="531"/>
      <c r="HOF1442" s="529"/>
      <c r="HOG1442" s="531"/>
      <c r="HOH1442" s="529"/>
      <c r="HOI1442" s="531"/>
      <c r="HOJ1442" s="529"/>
      <c r="HOK1442" s="531"/>
      <c r="HOL1442" s="529"/>
      <c r="HOM1442" s="531"/>
      <c r="HON1442" s="529"/>
      <c r="HOO1442" s="531"/>
      <c r="HOP1442" s="529"/>
      <c r="HOQ1442" s="531"/>
      <c r="HOR1442" s="529"/>
      <c r="HOS1442" s="531"/>
      <c r="HOT1442" s="529"/>
      <c r="HOU1442" s="531"/>
      <c r="HOV1442" s="529"/>
      <c r="HOW1442" s="531"/>
      <c r="HOX1442" s="529"/>
      <c r="HOY1442" s="531"/>
      <c r="HOZ1442" s="529"/>
      <c r="HPA1442" s="531"/>
      <c r="HPB1442" s="529"/>
      <c r="HPC1442" s="531"/>
      <c r="HPD1442" s="529"/>
      <c r="HPE1442" s="531"/>
      <c r="HPF1442" s="529"/>
      <c r="HPG1442" s="531"/>
      <c r="HPH1442" s="529"/>
      <c r="HPI1442" s="531"/>
      <c r="HPJ1442" s="529"/>
      <c r="HPK1442" s="531"/>
      <c r="HPL1442" s="529"/>
      <c r="HPM1442" s="531"/>
      <c r="HPN1442" s="529"/>
      <c r="HPO1442" s="531"/>
      <c r="HPP1442" s="529"/>
      <c r="HPQ1442" s="531"/>
      <c r="HPR1442" s="529"/>
      <c r="HPS1442" s="531"/>
      <c r="HPT1442" s="529"/>
      <c r="HPU1442" s="531"/>
      <c r="HPV1442" s="529"/>
      <c r="HPW1442" s="531"/>
      <c r="HPX1442" s="529"/>
      <c r="HPY1442" s="531"/>
      <c r="HPZ1442" s="529"/>
      <c r="HQA1442" s="531"/>
      <c r="HQB1442" s="529"/>
      <c r="HQC1442" s="531"/>
      <c r="HQD1442" s="529"/>
      <c r="HQE1442" s="531"/>
      <c r="HQF1442" s="529"/>
      <c r="HQG1442" s="531"/>
      <c r="HQH1442" s="529"/>
      <c r="HQI1442" s="531"/>
      <c r="HQJ1442" s="529"/>
      <c r="HQK1442" s="531"/>
      <c r="HQL1442" s="529"/>
      <c r="HQM1442" s="531"/>
      <c r="HQN1442" s="529"/>
      <c r="HQO1442" s="531"/>
      <c r="HQP1442" s="529"/>
      <c r="HQQ1442" s="531"/>
      <c r="HQR1442" s="529"/>
      <c r="HQS1442" s="531"/>
      <c r="HQT1442" s="529"/>
      <c r="HQU1442" s="531"/>
      <c r="HQV1442" s="529"/>
      <c r="HQW1442" s="531"/>
      <c r="HQX1442" s="529"/>
      <c r="HQY1442" s="531"/>
      <c r="HQZ1442" s="529"/>
      <c r="HRA1442" s="531"/>
      <c r="HRB1442" s="529"/>
      <c r="HRC1442" s="531"/>
      <c r="HRD1442" s="529"/>
      <c r="HRE1442" s="531"/>
      <c r="HRF1442" s="529"/>
      <c r="HRG1442" s="531"/>
      <c r="HRH1442" s="529"/>
      <c r="HRI1442" s="531"/>
      <c r="HRJ1442" s="529"/>
      <c r="HRK1442" s="531"/>
      <c r="HRL1442" s="529"/>
      <c r="HRM1442" s="531"/>
      <c r="HRN1442" s="529"/>
      <c r="HRO1442" s="531"/>
      <c r="HRP1442" s="529"/>
      <c r="HRQ1442" s="531"/>
      <c r="HRR1442" s="529"/>
      <c r="HRS1442" s="531"/>
      <c r="HRT1442" s="529"/>
      <c r="HRU1442" s="531"/>
      <c r="HRV1442" s="529"/>
      <c r="HRW1442" s="531"/>
      <c r="HRX1442" s="529"/>
      <c r="HRY1442" s="531"/>
      <c r="HRZ1442" s="529"/>
      <c r="HSA1442" s="531"/>
      <c r="HSB1442" s="529"/>
      <c r="HSC1442" s="531"/>
      <c r="HSD1442" s="529"/>
      <c r="HSE1442" s="531"/>
      <c r="HSF1442" s="529"/>
      <c r="HSG1442" s="531"/>
      <c r="HSH1442" s="529"/>
      <c r="HSI1442" s="531"/>
      <c r="HSJ1442" s="529"/>
      <c r="HSK1442" s="531"/>
      <c r="HSL1442" s="529"/>
      <c r="HSM1442" s="531"/>
      <c r="HSN1442" s="529"/>
      <c r="HSO1442" s="531"/>
      <c r="HSP1442" s="529"/>
      <c r="HSQ1442" s="531"/>
      <c r="HSR1442" s="529"/>
      <c r="HSS1442" s="531"/>
      <c r="HST1442" s="529"/>
      <c r="HSU1442" s="531"/>
      <c r="HSV1442" s="529"/>
      <c r="HSW1442" s="531"/>
      <c r="HSX1442" s="529"/>
      <c r="HSY1442" s="531"/>
      <c r="HSZ1442" s="529"/>
      <c r="HTA1442" s="531"/>
      <c r="HTB1442" s="529"/>
      <c r="HTC1442" s="531"/>
      <c r="HTD1442" s="529"/>
      <c r="HTE1442" s="531"/>
      <c r="HTF1442" s="529"/>
      <c r="HTG1442" s="531"/>
      <c r="HTH1442" s="529"/>
      <c r="HTI1442" s="531"/>
      <c r="HTJ1442" s="529"/>
      <c r="HTK1442" s="531"/>
      <c r="HTL1442" s="529"/>
      <c r="HTM1442" s="531"/>
      <c r="HTN1442" s="529"/>
      <c r="HTO1442" s="531"/>
      <c r="HTP1442" s="529"/>
      <c r="HTQ1442" s="531"/>
      <c r="HTR1442" s="529"/>
      <c r="HTS1442" s="531"/>
      <c r="HTT1442" s="529"/>
      <c r="HTU1442" s="531"/>
      <c r="HTV1442" s="529"/>
      <c r="HTW1442" s="531"/>
      <c r="HTX1442" s="529"/>
      <c r="HTY1442" s="531"/>
      <c r="HTZ1442" s="529"/>
      <c r="HUA1442" s="531"/>
      <c r="HUB1442" s="529"/>
      <c r="HUC1442" s="531"/>
      <c r="HUD1442" s="529"/>
      <c r="HUE1442" s="531"/>
      <c r="HUF1442" s="529"/>
      <c r="HUG1442" s="531"/>
      <c r="HUH1442" s="529"/>
      <c r="HUI1442" s="531"/>
      <c r="HUJ1442" s="529"/>
      <c r="HUK1442" s="531"/>
      <c r="HUL1442" s="529"/>
      <c r="HUM1442" s="531"/>
      <c r="HUN1442" s="529"/>
      <c r="HUO1442" s="531"/>
      <c r="HUP1442" s="529"/>
      <c r="HUQ1442" s="531"/>
      <c r="HUR1442" s="529"/>
      <c r="HUS1442" s="531"/>
      <c r="HUT1442" s="529"/>
      <c r="HUU1442" s="531"/>
      <c r="HUV1442" s="529"/>
      <c r="HUW1442" s="531"/>
      <c r="HUX1442" s="529"/>
      <c r="HUY1442" s="531"/>
      <c r="HUZ1442" s="529"/>
      <c r="HVA1442" s="531"/>
      <c r="HVB1442" s="529"/>
      <c r="HVC1442" s="531"/>
      <c r="HVD1442" s="529"/>
      <c r="HVE1442" s="531"/>
      <c r="HVF1442" s="529"/>
      <c r="HVG1442" s="531"/>
      <c r="HVH1442" s="529"/>
      <c r="HVI1442" s="531"/>
      <c r="HVJ1442" s="529"/>
      <c r="HVK1442" s="531"/>
      <c r="HVL1442" s="529"/>
      <c r="HVM1442" s="531"/>
      <c r="HVN1442" s="529"/>
      <c r="HVO1442" s="531"/>
      <c r="HVP1442" s="529"/>
      <c r="HVQ1442" s="531"/>
      <c r="HVR1442" s="529"/>
      <c r="HVS1442" s="531"/>
      <c r="HVT1442" s="529"/>
      <c r="HVU1442" s="531"/>
      <c r="HVV1442" s="529"/>
      <c r="HVW1442" s="531"/>
      <c r="HVX1442" s="529"/>
      <c r="HVY1442" s="531"/>
      <c r="HVZ1442" s="529"/>
      <c r="HWA1442" s="531"/>
      <c r="HWB1442" s="529"/>
      <c r="HWC1442" s="531"/>
      <c r="HWD1442" s="529"/>
      <c r="HWE1442" s="531"/>
      <c r="HWF1442" s="529"/>
      <c r="HWG1442" s="531"/>
      <c r="HWH1442" s="529"/>
      <c r="HWI1442" s="531"/>
      <c r="HWJ1442" s="529"/>
      <c r="HWK1442" s="531"/>
      <c r="HWL1442" s="529"/>
      <c r="HWM1442" s="531"/>
      <c r="HWN1442" s="529"/>
      <c r="HWO1442" s="531"/>
      <c r="HWP1442" s="529"/>
      <c r="HWQ1442" s="531"/>
      <c r="HWR1442" s="529"/>
      <c r="HWS1442" s="531"/>
      <c r="HWT1442" s="529"/>
      <c r="HWU1442" s="531"/>
      <c r="HWV1442" s="529"/>
      <c r="HWW1442" s="531"/>
      <c r="HWX1442" s="529"/>
      <c r="HWY1442" s="531"/>
      <c r="HWZ1442" s="529"/>
      <c r="HXA1442" s="531"/>
      <c r="HXB1442" s="529"/>
      <c r="HXC1442" s="531"/>
      <c r="HXD1442" s="529"/>
      <c r="HXE1442" s="531"/>
      <c r="HXF1442" s="529"/>
      <c r="HXG1442" s="531"/>
      <c r="HXH1442" s="529"/>
      <c r="HXI1442" s="531"/>
      <c r="HXJ1442" s="529"/>
      <c r="HXK1442" s="531"/>
      <c r="HXL1442" s="529"/>
      <c r="HXM1442" s="531"/>
      <c r="HXN1442" s="529"/>
      <c r="HXO1442" s="531"/>
      <c r="HXP1442" s="529"/>
      <c r="HXQ1442" s="531"/>
      <c r="HXR1442" s="529"/>
      <c r="HXS1442" s="531"/>
      <c r="HXT1442" s="529"/>
      <c r="HXU1442" s="531"/>
      <c r="HXV1442" s="529"/>
      <c r="HXW1442" s="531"/>
      <c r="HXX1442" s="529"/>
      <c r="HXY1442" s="531"/>
      <c r="HXZ1442" s="529"/>
      <c r="HYA1442" s="531"/>
      <c r="HYB1442" s="529"/>
      <c r="HYC1442" s="531"/>
      <c r="HYD1442" s="529"/>
      <c r="HYE1442" s="531"/>
      <c r="HYF1442" s="529"/>
      <c r="HYG1442" s="531"/>
      <c r="HYH1442" s="529"/>
      <c r="HYI1442" s="531"/>
      <c r="HYJ1442" s="529"/>
      <c r="HYK1442" s="531"/>
      <c r="HYL1442" s="529"/>
      <c r="HYM1442" s="531"/>
      <c r="HYN1442" s="529"/>
      <c r="HYO1442" s="531"/>
      <c r="HYP1442" s="529"/>
      <c r="HYQ1442" s="531"/>
      <c r="HYR1442" s="529"/>
      <c r="HYS1442" s="531"/>
      <c r="HYT1442" s="529"/>
      <c r="HYU1442" s="531"/>
      <c r="HYV1442" s="529"/>
      <c r="HYW1442" s="531"/>
      <c r="HYX1442" s="529"/>
      <c r="HYY1442" s="531"/>
      <c r="HYZ1442" s="529"/>
      <c r="HZA1442" s="531"/>
      <c r="HZB1442" s="529"/>
      <c r="HZC1442" s="531"/>
      <c r="HZD1442" s="529"/>
      <c r="HZE1442" s="531"/>
      <c r="HZF1442" s="529"/>
      <c r="HZG1442" s="531"/>
      <c r="HZH1442" s="529"/>
      <c r="HZI1442" s="531"/>
      <c r="HZJ1442" s="529"/>
      <c r="HZK1442" s="531"/>
      <c r="HZL1442" s="529"/>
      <c r="HZM1442" s="531"/>
      <c r="HZN1442" s="529"/>
      <c r="HZO1442" s="531"/>
      <c r="HZP1442" s="529"/>
      <c r="HZQ1442" s="531"/>
      <c r="HZR1442" s="529"/>
      <c r="HZS1442" s="531"/>
      <c r="HZT1442" s="529"/>
      <c r="HZU1442" s="531"/>
      <c r="HZV1442" s="529"/>
      <c r="HZW1442" s="531"/>
      <c r="HZX1442" s="529"/>
      <c r="HZY1442" s="531"/>
      <c r="HZZ1442" s="529"/>
      <c r="IAA1442" s="531"/>
      <c r="IAB1442" s="529"/>
      <c r="IAC1442" s="531"/>
      <c r="IAD1442" s="529"/>
      <c r="IAE1442" s="531"/>
      <c r="IAF1442" s="529"/>
      <c r="IAG1442" s="531"/>
      <c r="IAH1442" s="529"/>
      <c r="IAI1442" s="531"/>
      <c r="IAJ1442" s="529"/>
      <c r="IAK1442" s="531"/>
      <c r="IAL1442" s="529"/>
      <c r="IAM1442" s="531"/>
      <c r="IAN1442" s="529"/>
      <c r="IAO1442" s="531"/>
      <c r="IAP1442" s="529"/>
      <c r="IAQ1442" s="531"/>
      <c r="IAR1442" s="529"/>
      <c r="IAS1442" s="531"/>
      <c r="IAT1442" s="529"/>
      <c r="IAU1442" s="531"/>
      <c r="IAV1442" s="529"/>
      <c r="IAW1442" s="531"/>
      <c r="IAX1442" s="529"/>
      <c r="IAY1442" s="531"/>
      <c r="IAZ1442" s="529"/>
      <c r="IBA1442" s="531"/>
      <c r="IBB1442" s="529"/>
      <c r="IBC1442" s="531"/>
      <c r="IBD1442" s="529"/>
      <c r="IBE1442" s="531"/>
      <c r="IBF1442" s="529"/>
      <c r="IBG1442" s="531"/>
      <c r="IBH1442" s="529"/>
      <c r="IBI1442" s="531"/>
      <c r="IBJ1442" s="529"/>
      <c r="IBK1442" s="531"/>
      <c r="IBL1442" s="529"/>
      <c r="IBM1442" s="531"/>
      <c r="IBN1442" s="529"/>
      <c r="IBO1442" s="531"/>
      <c r="IBP1442" s="529"/>
      <c r="IBQ1442" s="531"/>
      <c r="IBR1442" s="529"/>
      <c r="IBS1442" s="531"/>
      <c r="IBT1442" s="529"/>
      <c r="IBU1442" s="531"/>
      <c r="IBV1442" s="529"/>
      <c r="IBW1442" s="531"/>
      <c r="IBX1442" s="529"/>
      <c r="IBY1442" s="531"/>
      <c r="IBZ1442" s="529"/>
      <c r="ICA1442" s="531"/>
      <c r="ICB1442" s="529"/>
      <c r="ICC1442" s="531"/>
      <c r="ICD1442" s="529"/>
      <c r="ICE1442" s="531"/>
      <c r="ICF1442" s="529"/>
      <c r="ICG1442" s="531"/>
      <c r="ICH1442" s="529"/>
      <c r="ICI1442" s="531"/>
      <c r="ICJ1442" s="529"/>
      <c r="ICK1442" s="531"/>
      <c r="ICL1442" s="529"/>
      <c r="ICM1442" s="531"/>
      <c r="ICN1442" s="529"/>
      <c r="ICO1442" s="531"/>
      <c r="ICP1442" s="529"/>
      <c r="ICQ1442" s="531"/>
      <c r="ICR1442" s="529"/>
      <c r="ICS1442" s="531"/>
      <c r="ICT1442" s="529"/>
      <c r="ICU1442" s="531"/>
      <c r="ICV1442" s="529"/>
      <c r="ICW1442" s="531"/>
      <c r="ICX1442" s="529"/>
      <c r="ICY1442" s="531"/>
      <c r="ICZ1442" s="529"/>
      <c r="IDA1442" s="531"/>
      <c r="IDB1442" s="529"/>
      <c r="IDC1442" s="531"/>
      <c r="IDD1442" s="529"/>
      <c r="IDE1442" s="531"/>
      <c r="IDF1442" s="529"/>
      <c r="IDG1442" s="531"/>
      <c r="IDH1442" s="529"/>
      <c r="IDI1442" s="531"/>
      <c r="IDJ1442" s="529"/>
      <c r="IDK1442" s="531"/>
      <c r="IDL1442" s="529"/>
      <c r="IDM1442" s="531"/>
      <c r="IDN1442" s="529"/>
      <c r="IDO1442" s="531"/>
      <c r="IDP1442" s="529"/>
      <c r="IDQ1442" s="531"/>
      <c r="IDR1442" s="529"/>
      <c r="IDS1442" s="531"/>
      <c r="IDT1442" s="529"/>
      <c r="IDU1442" s="531"/>
      <c r="IDV1442" s="529"/>
      <c r="IDW1442" s="531"/>
      <c r="IDX1442" s="529"/>
      <c r="IDY1442" s="531"/>
      <c r="IDZ1442" s="529"/>
      <c r="IEA1442" s="531"/>
      <c r="IEB1442" s="529"/>
      <c r="IEC1442" s="531"/>
      <c r="IED1442" s="529"/>
      <c r="IEE1442" s="531"/>
      <c r="IEF1442" s="529"/>
      <c r="IEG1442" s="531"/>
      <c r="IEH1442" s="529"/>
      <c r="IEI1442" s="531"/>
      <c r="IEJ1442" s="529"/>
      <c r="IEK1442" s="531"/>
      <c r="IEL1442" s="529"/>
      <c r="IEM1442" s="531"/>
      <c r="IEN1442" s="529"/>
      <c r="IEO1442" s="531"/>
      <c r="IEP1442" s="529"/>
      <c r="IEQ1442" s="531"/>
      <c r="IER1442" s="529"/>
      <c r="IES1442" s="531"/>
      <c r="IET1442" s="529"/>
      <c r="IEU1442" s="531"/>
      <c r="IEV1442" s="529"/>
      <c r="IEW1442" s="531"/>
      <c r="IEX1442" s="529"/>
      <c r="IEY1442" s="531"/>
      <c r="IEZ1442" s="529"/>
      <c r="IFA1442" s="531"/>
      <c r="IFB1442" s="529"/>
      <c r="IFC1442" s="531"/>
      <c r="IFD1442" s="529"/>
      <c r="IFE1442" s="531"/>
      <c r="IFF1442" s="529"/>
      <c r="IFG1442" s="531"/>
      <c r="IFH1442" s="529"/>
      <c r="IFI1442" s="531"/>
      <c r="IFJ1442" s="529"/>
      <c r="IFK1442" s="531"/>
      <c r="IFL1442" s="529"/>
      <c r="IFM1442" s="531"/>
      <c r="IFN1442" s="529"/>
      <c r="IFO1442" s="531"/>
      <c r="IFP1442" s="529"/>
      <c r="IFQ1442" s="531"/>
      <c r="IFR1442" s="529"/>
      <c r="IFS1442" s="531"/>
      <c r="IFT1442" s="529"/>
      <c r="IFU1442" s="531"/>
      <c r="IFV1442" s="529"/>
      <c r="IFW1442" s="531"/>
      <c r="IFX1442" s="529"/>
      <c r="IFY1442" s="531"/>
      <c r="IFZ1442" s="529"/>
      <c r="IGA1442" s="531"/>
      <c r="IGB1442" s="529"/>
      <c r="IGC1442" s="531"/>
      <c r="IGD1442" s="529"/>
      <c r="IGE1442" s="531"/>
      <c r="IGF1442" s="529"/>
      <c r="IGG1442" s="531"/>
      <c r="IGH1442" s="529"/>
      <c r="IGI1442" s="531"/>
      <c r="IGJ1442" s="529"/>
      <c r="IGK1442" s="531"/>
      <c r="IGL1442" s="529"/>
      <c r="IGM1442" s="531"/>
      <c r="IGN1442" s="529"/>
      <c r="IGO1442" s="531"/>
      <c r="IGP1442" s="529"/>
      <c r="IGQ1442" s="531"/>
      <c r="IGR1442" s="529"/>
      <c r="IGS1442" s="531"/>
      <c r="IGT1442" s="529"/>
      <c r="IGU1442" s="531"/>
      <c r="IGV1442" s="529"/>
      <c r="IGW1442" s="531"/>
      <c r="IGX1442" s="529"/>
      <c r="IGY1442" s="531"/>
      <c r="IGZ1442" s="529"/>
      <c r="IHA1442" s="531"/>
      <c r="IHB1442" s="529"/>
      <c r="IHC1442" s="531"/>
      <c r="IHD1442" s="529"/>
      <c r="IHE1442" s="531"/>
      <c r="IHF1442" s="529"/>
      <c r="IHG1442" s="531"/>
      <c r="IHH1442" s="529"/>
      <c r="IHI1442" s="531"/>
      <c r="IHJ1442" s="529"/>
      <c r="IHK1442" s="531"/>
      <c r="IHL1442" s="529"/>
      <c r="IHM1442" s="531"/>
      <c r="IHN1442" s="529"/>
      <c r="IHO1442" s="531"/>
      <c r="IHP1442" s="529"/>
      <c r="IHQ1442" s="531"/>
      <c r="IHR1442" s="529"/>
      <c r="IHS1442" s="531"/>
      <c r="IHT1442" s="529"/>
      <c r="IHU1442" s="531"/>
      <c r="IHV1442" s="529"/>
      <c r="IHW1442" s="531"/>
      <c r="IHX1442" s="529"/>
      <c r="IHY1442" s="531"/>
      <c r="IHZ1442" s="529"/>
      <c r="IIA1442" s="531"/>
      <c r="IIB1442" s="529"/>
      <c r="IIC1442" s="531"/>
      <c r="IID1442" s="529"/>
      <c r="IIE1442" s="531"/>
      <c r="IIF1442" s="529"/>
      <c r="IIG1442" s="531"/>
      <c r="IIH1442" s="529"/>
      <c r="III1442" s="531"/>
      <c r="IIJ1442" s="529"/>
      <c r="IIK1442" s="531"/>
      <c r="IIL1442" s="529"/>
      <c r="IIM1442" s="531"/>
      <c r="IIN1442" s="529"/>
      <c r="IIO1442" s="531"/>
      <c r="IIP1442" s="529"/>
      <c r="IIQ1442" s="531"/>
      <c r="IIR1442" s="529"/>
      <c r="IIS1442" s="531"/>
      <c r="IIT1442" s="529"/>
      <c r="IIU1442" s="531"/>
      <c r="IIV1442" s="529"/>
      <c r="IIW1442" s="531"/>
      <c r="IIX1442" s="529"/>
      <c r="IIY1442" s="531"/>
      <c r="IIZ1442" s="529"/>
      <c r="IJA1442" s="531"/>
      <c r="IJB1442" s="529"/>
      <c r="IJC1442" s="531"/>
      <c r="IJD1442" s="529"/>
      <c r="IJE1442" s="531"/>
      <c r="IJF1442" s="529"/>
      <c r="IJG1442" s="531"/>
      <c r="IJH1442" s="529"/>
      <c r="IJI1442" s="531"/>
      <c r="IJJ1442" s="529"/>
      <c r="IJK1442" s="531"/>
      <c r="IJL1442" s="529"/>
      <c r="IJM1442" s="531"/>
      <c r="IJN1442" s="529"/>
      <c r="IJO1442" s="531"/>
      <c r="IJP1442" s="529"/>
      <c r="IJQ1442" s="531"/>
      <c r="IJR1442" s="529"/>
      <c r="IJS1442" s="531"/>
      <c r="IJT1442" s="529"/>
      <c r="IJU1442" s="531"/>
      <c r="IJV1442" s="529"/>
      <c r="IJW1442" s="531"/>
      <c r="IJX1442" s="529"/>
      <c r="IJY1442" s="531"/>
      <c r="IJZ1442" s="529"/>
      <c r="IKA1442" s="531"/>
      <c r="IKB1442" s="529"/>
      <c r="IKC1442" s="531"/>
      <c r="IKD1442" s="529"/>
      <c r="IKE1442" s="531"/>
      <c r="IKF1442" s="529"/>
      <c r="IKG1442" s="531"/>
      <c r="IKH1442" s="529"/>
      <c r="IKI1442" s="531"/>
      <c r="IKJ1442" s="529"/>
      <c r="IKK1442" s="531"/>
      <c r="IKL1442" s="529"/>
      <c r="IKM1442" s="531"/>
      <c r="IKN1442" s="529"/>
      <c r="IKO1442" s="531"/>
      <c r="IKP1442" s="529"/>
      <c r="IKQ1442" s="531"/>
      <c r="IKR1442" s="529"/>
      <c r="IKS1442" s="531"/>
      <c r="IKT1442" s="529"/>
      <c r="IKU1442" s="531"/>
      <c r="IKV1442" s="529"/>
      <c r="IKW1442" s="531"/>
      <c r="IKX1442" s="529"/>
      <c r="IKY1442" s="531"/>
      <c r="IKZ1442" s="529"/>
      <c r="ILA1442" s="531"/>
      <c r="ILB1442" s="529"/>
      <c r="ILC1442" s="531"/>
      <c r="ILD1442" s="529"/>
      <c r="ILE1442" s="531"/>
      <c r="ILF1442" s="529"/>
      <c r="ILG1442" s="531"/>
      <c r="ILH1442" s="529"/>
      <c r="ILI1442" s="531"/>
      <c r="ILJ1442" s="529"/>
      <c r="ILK1442" s="531"/>
      <c r="ILL1442" s="529"/>
      <c r="ILM1442" s="531"/>
      <c r="ILN1442" s="529"/>
      <c r="ILO1442" s="531"/>
      <c r="ILP1442" s="529"/>
      <c r="ILQ1442" s="531"/>
      <c r="ILR1442" s="529"/>
      <c r="ILS1442" s="531"/>
      <c r="ILT1442" s="529"/>
      <c r="ILU1442" s="531"/>
      <c r="ILV1442" s="529"/>
      <c r="ILW1442" s="531"/>
      <c r="ILX1442" s="529"/>
      <c r="ILY1442" s="531"/>
      <c r="ILZ1442" s="529"/>
      <c r="IMA1442" s="531"/>
      <c r="IMB1442" s="529"/>
      <c r="IMC1442" s="531"/>
      <c r="IMD1442" s="529"/>
      <c r="IME1442" s="531"/>
      <c r="IMF1442" s="529"/>
      <c r="IMG1442" s="531"/>
      <c r="IMH1442" s="529"/>
      <c r="IMI1442" s="531"/>
      <c r="IMJ1442" s="529"/>
      <c r="IMK1442" s="531"/>
      <c r="IML1442" s="529"/>
      <c r="IMM1442" s="531"/>
      <c r="IMN1442" s="529"/>
      <c r="IMO1442" s="531"/>
      <c r="IMP1442" s="529"/>
      <c r="IMQ1442" s="531"/>
      <c r="IMR1442" s="529"/>
      <c r="IMS1442" s="531"/>
      <c r="IMT1442" s="529"/>
      <c r="IMU1442" s="531"/>
      <c r="IMV1442" s="529"/>
      <c r="IMW1442" s="531"/>
      <c r="IMX1442" s="529"/>
      <c r="IMY1442" s="531"/>
      <c r="IMZ1442" s="529"/>
      <c r="INA1442" s="531"/>
      <c r="INB1442" s="529"/>
      <c r="INC1442" s="531"/>
      <c r="IND1442" s="529"/>
      <c r="INE1442" s="531"/>
      <c r="INF1442" s="529"/>
      <c r="ING1442" s="531"/>
      <c r="INH1442" s="529"/>
      <c r="INI1442" s="531"/>
      <c r="INJ1442" s="529"/>
      <c r="INK1442" s="531"/>
      <c r="INL1442" s="529"/>
      <c r="INM1442" s="531"/>
      <c r="INN1442" s="529"/>
      <c r="INO1442" s="531"/>
      <c r="INP1442" s="529"/>
      <c r="INQ1442" s="531"/>
      <c r="INR1442" s="529"/>
      <c r="INS1442" s="531"/>
      <c r="INT1442" s="529"/>
      <c r="INU1442" s="531"/>
      <c r="INV1442" s="529"/>
      <c r="INW1442" s="531"/>
      <c r="INX1442" s="529"/>
      <c r="INY1442" s="531"/>
      <c r="INZ1442" s="529"/>
      <c r="IOA1442" s="531"/>
      <c r="IOB1442" s="529"/>
      <c r="IOC1442" s="531"/>
      <c r="IOD1442" s="529"/>
      <c r="IOE1442" s="531"/>
      <c r="IOF1442" s="529"/>
      <c r="IOG1442" s="531"/>
      <c r="IOH1442" s="529"/>
      <c r="IOI1442" s="531"/>
      <c r="IOJ1442" s="529"/>
      <c r="IOK1442" s="531"/>
      <c r="IOL1442" s="529"/>
      <c r="IOM1442" s="531"/>
      <c r="ION1442" s="529"/>
      <c r="IOO1442" s="531"/>
      <c r="IOP1442" s="529"/>
      <c r="IOQ1442" s="531"/>
      <c r="IOR1442" s="529"/>
      <c r="IOS1442" s="531"/>
      <c r="IOT1442" s="529"/>
      <c r="IOU1442" s="531"/>
      <c r="IOV1442" s="529"/>
      <c r="IOW1442" s="531"/>
      <c r="IOX1442" s="529"/>
      <c r="IOY1442" s="531"/>
      <c r="IOZ1442" s="529"/>
      <c r="IPA1442" s="531"/>
      <c r="IPB1442" s="529"/>
      <c r="IPC1442" s="531"/>
      <c r="IPD1442" s="529"/>
      <c r="IPE1442" s="531"/>
      <c r="IPF1442" s="529"/>
      <c r="IPG1442" s="531"/>
      <c r="IPH1442" s="529"/>
      <c r="IPI1442" s="531"/>
      <c r="IPJ1442" s="529"/>
      <c r="IPK1442" s="531"/>
      <c r="IPL1442" s="529"/>
      <c r="IPM1442" s="531"/>
      <c r="IPN1442" s="529"/>
      <c r="IPO1442" s="531"/>
      <c r="IPP1442" s="529"/>
      <c r="IPQ1442" s="531"/>
      <c r="IPR1442" s="529"/>
      <c r="IPS1442" s="531"/>
      <c r="IPT1442" s="529"/>
      <c r="IPU1442" s="531"/>
      <c r="IPV1442" s="529"/>
      <c r="IPW1442" s="531"/>
      <c r="IPX1442" s="529"/>
      <c r="IPY1442" s="531"/>
      <c r="IPZ1442" s="529"/>
      <c r="IQA1442" s="531"/>
      <c r="IQB1442" s="529"/>
      <c r="IQC1442" s="531"/>
      <c r="IQD1442" s="529"/>
      <c r="IQE1442" s="531"/>
      <c r="IQF1442" s="529"/>
      <c r="IQG1442" s="531"/>
      <c r="IQH1442" s="529"/>
      <c r="IQI1442" s="531"/>
      <c r="IQJ1442" s="529"/>
      <c r="IQK1442" s="531"/>
      <c r="IQL1442" s="529"/>
      <c r="IQM1442" s="531"/>
      <c r="IQN1442" s="529"/>
      <c r="IQO1442" s="531"/>
      <c r="IQP1442" s="529"/>
      <c r="IQQ1442" s="531"/>
      <c r="IQR1442" s="529"/>
      <c r="IQS1442" s="531"/>
      <c r="IQT1442" s="529"/>
      <c r="IQU1442" s="531"/>
      <c r="IQV1442" s="529"/>
      <c r="IQW1442" s="531"/>
      <c r="IQX1442" s="529"/>
      <c r="IQY1442" s="531"/>
      <c r="IQZ1442" s="529"/>
      <c r="IRA1442" s="531"/>
      <c r="IRB1442" s="529"/>
      <c r="IRC1442" s="531"/>
      <c r="IRD1442" s="529"/>
      <c r="IRE1442" s="531"/>
      <c r="IRF1442" s="529"/>
      <c r="IRG1442" s="531"/>
      <c r="IRH1442" s="529"/>
      <c r="IRI1442" s="531"/>
      <c r="IRJ1442" s="529"/>
      <c r="IRK1442" s="531"/>
      <c r="IRL1442" s="529"/>
      <c r="IRM1442" s="531"/>
      <c r="IRN1442" s="529"/>
      <c r="IRO1442" s="531"/>
      <c r="IRP1442" s="529"/>
      <c r="IRQ1442" s="531"/>
      <c r="IRR1442" s="529"/>
      <c r="IRS1442" s="531"/>
      <c r="IRT1442" s="529"/>
      <c r="IRU1442" s="531"/>
      <c r="IRV1442" s="529"/>
      <c r="IRW1442" s="531"/>
      <c r="IRX1442" s="529"/>
      <c r="IRY1442" s="531"/>
      <c r="IRZ1442" s="529"/>
      <c r="ISA1442" s="531"/>
      <c r="ISB1442" s="529"/>
      <c r="ISC1442" s="531"/>
      <c r="ISD1442" s="529"/>
      <c r="ISE1442" s="531"/>
      <c r="ISF1442" s="529"/>
      <c r="ISG1442" s="531"/>
      <c r="ISH1442" s="529"/>
      <c r="ISI1442" s="531"/>
      <c r="ISJ1442" s="529"/>
      <c r="ISK1442" s="531"/>
      <c r="ISL1442" s="529"/>
      <c r="ISM1442" s="531"/>
      <c r="ISN1442" s="529"/>
      <c r="ISO1442" s="531"/>
      <c r="ISP1442" s="529"/>
      <c r="ISQ1442" s="531"/>
      <c r="ISR1442" s="529"/>
      <c r="ISS1442" s="531"/>
      <c r="IST1442" s="529"/>
      <c r="ISU1442" s="531"/>
      <c r="ISV1442" s="529"/>
      <c r="ISW1442" s="531"/>
      <c r="ISX1442" s="529"/>
      <c r="ISY1442" s="531"/>
      <c r="ISZ1442" s="529"/>
      <c r="ITA1442" s="531"/>
      <c r="ITB1442" s="529"/>
      <c r="ITC1442" s="531"/>
      <c r="ITD1442" s="529"/>
      <c r="ITE1442" s="531"/>
      <c r="ITF1442" s="529"/>
      <c r="ITG1442" s="531"/>
      <c r="ITH1442" s="529"/>
      <c r="ITI1442" s="531"/>
      <c r="ITJ1442" s="529"/>
      <c r="ITK1442" s="531"/>
      <c r="ITL1442" s="529"/>
      <c r="ITM1442" s="531"/>
      <c r="ITN1442" s="529"/>
      <c r="ITO1442" s="531"/>
      <c r="ITP1442" s="529"/>
      <c r="ITQ1442" s="531"/>
      <c r="ITR1442" s="529"/>
      <c r="ITS1442" s="531"/>
      <c r="ITT1442" s="529"/>
      <c r="ITU1442" s="531"/>
      <c r="ITV1442" s="529"/>
      <c r="ITW1442" s="531"/>
      <c r="ITX1442" s="529"/>
      <c r="ITY1442" s="531"/>
      <c r="ITZ1442" s="529"/>
      <c r="IUA1442" s="531"/>
      <c r="IUB1442" s="529"/>
      <c r="IUC1442" s="531"/>
      <c r="IUD1442" s="529"/>
      <c r="IUE1442" s="531"/>
      <c r="IUF1442" s="529"/>
      <c r="IUG1442" s="531"/>
      <c r="IUH1442" s="529"/>
      <c r="IUI1442" s="531"/>
      <c r="IUJ1442" s="529"/>
      <c r="IUK1442" s="531"/>
      <c r="IUL1442" s="529"/>
      <c r="IUM1442" s="531"/>
      <c r="IUN1442" s="529"/>
      <c r="IUO1442" s="531"/>
      <c r="IUP1442" s="529"/>
      <c r="IUQ1442" s="531"/>
      <c r="IUR1442" s="529"/>
      <c r="IUS1442" s="531"/>
      <c r="IUT1442" s="529"/>
      <c r="IUU1442" s="531"/>
      <c r="IUV1442" s="529"/>
      <c r="IUW1442" s="531"/>
      <c r="IUX1442" s="529"/>
      <c r="IUY1442" s="531"/>
      <c r="IUZ1442" s="529"/>
      <c r="IVA1442" s="531"/>
      <c r="IVB1442" s="529"/>
      <c r="IVC1442" s="531"/>
      <c r="IVD1442" s="529"/>
      <c r="IVE1442" s="531"/>
      <c r="IVF1442" s="529"/>
      <c r="IVG1442" s="531"/>
      <c r="IVH1442" s="529"/>
      <c r="IVI1442" s="531"/>
      <c r="IVJ1442" s="529"/>
      <c r="IVK1442" s="531"/>
      <c r="IVL1442" s="529"/>
      <c r="IVM1442" s="531"/>
      <c r="IVN1442" s="529"/>
      <c r="IVO1442" s="531"/>
      <c r="IVP1442" s="529"/>
      <c r="IVQ1442" s="531"/>
      <c r="IVR1442" s="529"/>
      <c r="IVS1442" s="531"/>
      <c r="IVT1442" s="529"/>
      <c r="IVU1442" s="531"/>
      <c r="IVV1442" s="529"/>
      <c r="IVW1442" s="531"/>
      <c r="IVX1442" s="529"/>
      <c r="IVY1442" s="531"/>
      <c r="IVZ1442" s="529"/>
      <c r="IWA1442" s="531"/>
      <c r="IWB1442" s="529"/>
      <c r="IWC1442" s="531"/>
      <c r="IWD1442" s="529"/>
      <c r="IWE1442" s="531"/>
      <c r="IWF1442" s="529"/>
      <c r="IWG1442" s="531"/>
      <c r="IWH1442" s="529"/>
      <c r="IWI1442" s="531"/>
      <c r="IWJ1442" s="529"/>
      <c r="IWK1442" s="531"/>
      <c r="IWL1442" s="529"/>
      <c r="IWM1442" s="531"/>
      <c r="IWN1442" s="529"/>
      <c r="IWO1442" s="531"/>
      <c r="IWP1442" s="529"/>
      <c r="IWQ1442" s="531"/>
      <c r="IWR1442" s="529"/>
      <c r="IWS1442" s="531"/>
      <c r="IWT1442" s="529"/>
      <c r="IWU1442" s="531"/>
      <c r="IWV1442" s="529"/>
      <c r="IWW1442" s="531"/>
      <c r="IWX1442" s="529"/>
      <c r="IWY1442" s="531"/>
      <c r="IWZ1442" s="529"/>
      <c r="IXA1442" s="531"/>
      <c r="IXB1442" s="529"/>
      <c r="IXC1442" s="531"/>
      <c r="IXD1442" s="529"/>
      <c r="IXE1442" s="531"/>
      <c r="IXF1442" s="529"/>
      <c r="IXG1442" s="531"/>
      <c r="IXH1442" s="529"/>
      <c r="IXI1442" s="531"/>
      <c r="IXJ1442" s="529"/>
      <c r="IXK1442" s="531"/>
      <c r="IXL1442" s="529"/>
      <c r="IXM1442" s="531"/>
      <c r="IXN1442" s="529"/>
      <c r="IXO1442" s="531"/>
      <c r="IXP1442" s="529"/>
      <c r="IXQ1442" s="531"/>
      <c r="IXR1442" s="529"/>
      <c r="IXS1442" s="531"/>
      <c r="IXT1442" s="529"/>
      <c r="IXU1442" s="531"/>
      <c r="IXV1442" s="529"/>
      <c r="IXW1442" s="531"/>
      <c r="IXX1442" s="529"/>
      <c r="IXY1442" s="531"/>
      <c r="IXZ1442" s="529"/>
      <c r="IYA1442" s="531"/>
      <c r="IYB1442" s="529"/>
      <c r="IYC1442" s="531"/>
      <c r="IYD1442" s="529"/>
      <c r="IYE1442" s="531"/>
      <c r="IYF1442" s="529"/>
      <c r="IYG1442" s="531"/>
      <c r="IYH1442" s="529"/>
      <c r="IYI1442" s="531"/>
      <c r="IYJ1442" s="529"/>
      <c r="IYK1442" s="531"/>
      <c r="IYL1442" s="529"/>
      <c r="IYM1442" s="531"/>
      <c r="IYN1442" s="529"/>
      <c r="IYO1442" s="531"/>
      <c r="IYP1442" s="529"/>
      <c r="IYQ1442" s="531"/>
      <c r="IYR1442" s="529"/>
      <c r="IYS1442" s="531"/>
      <c r="IYT1442" s="529"/>
      <c r="IYU1442" s="531"/>
      <c r="IYV1442" s="529"/>
      <c r="IYW1442" s="531"/>
      <c r="IYX1442" s="529"/>
      <c r="IYY1442" s="531"/>
      <c r="IYZ1442" s="529"/>
      <c r="IZA1442" s="531"/>
      <c r="IZB1442" s="529"/>
      <c r="IZC1442" s="531"/>
      <c r="IZD1442" s="529"/>
      <c r="IZE1442" s="531"/>
      <c r="IZF1442" s="529"/>
      <c r="IZG1442" s="531"/>
      <c r="IZH1442" s="529"/>
      <c r="IZI1442" s="531"/>
      <c r="IZJ1442" s="529"/>
      <c r="IZK1442" s="531"/>
      <c r="IZL1442" s="529"/>
      <c r="IZM1442" s="531"/>
      <c r="IZN1442" s="529"/>
      <c r="IZO1442" s="531"/>
      <c r="IZP1442" s="529"/>
      <c r="IZQ1442" s="531"/>
      <c r="IZR1442" s="529"/>
      <c r="IZS1442" s="531"/>
      <c r="IZT1442" s="529"/>
      <c r="IZU1442" s="531"/>
      <c r="IZV1442" s="529"/>
      <c r="IZW1442" s="531"/>
      <c r="IZX1442" s="529"/>
      <c r="IZY1442" s="531"/>
      <c r="IZZ1442" s="529"/>
      <c r="JAA1442" s="531"/>
      <c r="JAB1442" s="529"/>
      <c r="JAC1442" s="531"/>
      <c r="JAD1442" s="529"/>
      <c r="JAE1442" s="531"/>
      <c r="JAF1442" s="529"/>
      <c r="JAG1442" s="531"/>
      <c r="JAH1442" s="529"/>
      <c r="JAI1442" s="531"/>
      <c r="JAJ1442" s="529"/>
      <c r="JAK1442" s="531"/>
      <c r="JAL1442" s="529"/>
      <c r="JAM1442" s="531"/>
      <c r="JAN1442" s="529"/>
      <c r="JAO1442" s="531"/>
      <c r="JAP1442" s="529"/>
      <c r="JAQ1442" s="531"/>
      <c r="JAR1442" s="529"/>
      <c r="JAS1442" s="531"/>
      <c r="JAT1442" s="529"/>
      <c r="JAU1442" s="531"/>
      <c r="JAV1442" s="529"/>
      <c r="JAW1442" s="531"/>
      <c r="JAX1442" s="529"/>
      <c r="JAY1442" s="531"/>
      <c r="JAZ1442" s="529"/>
      <c r="JBA1442" s="531"/>
      <c r="JBB1442" s="529"/>
      <c r="JBC1442" s="531"/>
      <c r="JBD1442" s="529"/>
      <c r="JBE1442" s="531"/>
      <c r="JBF1442" s="529"/>
      <c r="JBG1442" s="531"/>
      <c r="JBH1442" s="529"/>
      <c r="JBI1442" s="531"/>
      <c r="JBJ1442" s="529"/>
      <c r="JBK1442" s="531"/>
      <c r="JBL1442" s="529"/>
      <c r="JBM1442" s="531"/>
      <c r="JBN1442" s="529"/>
      <c r="JBO1442" s="531"/>
      <c r="JBP1442" s="529"/>
      <c r="JBQ1442" s="531"/>
      <c r="JBR1442" s="529"/>
      <c r="JBS1442" s="531"/>
      <c r="JBT1442" s="529"/>
      <c r="JBU1442" s="531"/>
      <c r="JBV1442" s="529"/>
      <c r="JBW1442" s="531"/>
      <c r="JBX1442" s="529"/>
      <c r="JBY1442" s="531"/>
      <c r="JBZ1442" s="529"/>
      <c r="JCA1442" s="531"/>
      <c r="JCB1442" s="529"/>
      <c r="JCC1442" s="531"/>
      <c r="JCD1442" s="529"/>
      <c r="JCE1442" s="531"/>
      <c r="JCF1442" s="529"/>
      <c r="JCG1442" s="531"/>
      <c r="JCH1442" s="529"/>
      <c r="JCI1442" s="531"/>
      <c r="JCJ1442" s="529"/>
      <c r="JCK1442" s="531"/>
      <c r="JCL1442" s="529"/>
      <c r="JCM1442" s="531"/>
      <c r="JCN1442" s="529"/>
      <c r="JCO1442" s="531"/>
      <c r="JCP1442" s="529"/>
      <c r="JCQ1442" s="531"/>
      <c r="JCR1442" s="529"/>
      <c r="JCS1442" s="531"/>
      <c r="JCT1442" s="529"/>
      <c r="JCU1442" s="531"/>
      <c r="JCV1442" s="529"/>
      <c r="JCW1442" s="531"/>
      <c r="JCX1442" s="529"/>
      <c r="JCY1442" s="531"/>
      <c r="JCZ1442" s="529"/>
      <c r="JDA1442" s="531"/>
      <c r="JDB1442" s="529"/>
      <c r="JDC1442" s="531"/>
      <c r="JDD1442" s="529"/>
      <c r="JDE1442" s="531"/>
      <c r="JDF1442" s="529"/>
      <c r="JDG1442" s="531"/>
      <c r="JDH1442" s="529"/>
      <c r="JDI1442" s="531"/>
      <c r="JDJ1442" s="529"/>
      <c r="JDK1442" s="531"/>
      <c r="JDL1442" s="529"/>
      <c r="JDM1442" s="531"/>
      <c r="JDN1442" s="529"/>
      <c r="JDO1442" s="531"/>
      <c r="JDP1442" s="529"/>
      <c r="JDQ1442" s="531"/>
      <c r="JDR1442" s="529"/>
      <c r="JDS1442" s="531"/>
      <c r="JDT1442" s="529"/>
      <c r="JDU1442" s="531"/>
      <c r="JDV1442" s="529"/>
      <c r="JDW1442" s="531"/>
      <c r="JDX1442" s="529"/>
      <c r="JDY1442" s="531"/>
      <c r="JDZ1442" s="529"/>
      <c r="JEA1442" s="531"/>
      <c r="JEB1442" s="529"/>
      <c r="JEC1442" s="531"/>
      <c r="JED1442" s="529"/>
      <c r="JEE1442" s="531"/>
      <c r="JEF1442" s="529"/>
      <c r="JEG1442" s="531"/>
      <c r="JEH1442" s="529"/>
      <c r="JEI1442" s="531"/>
      <c r="JEJ1442" s="529"/>
      <c r="JEK1442" s="531"/>
      <c r="JEL1442" s="529"/>
      <c r="JEM1442" s="531"/>
      <c r="JEN1442" s="529"/>
      <c r="JEO1442" s="531"/>
      <c r="JEP1442" s="529"/>
      <c r="JEQ1442" s="531"/>
      <c r="JER1442" s="529"/>
      <c r="JES1442" s="531"/>
      <c r="JET1442" s="529"/>
      <c r="JEU1442" s="531"/>
      <c r="JEV1442" s="529"/>
      <c r="JEW1442" s="531"/>
      <c r="JEX1442" s="529"/>
      <c r="JEY1442" s="531"/>
      <c r="JEZ1442" s="529"/>
      <c r="JFA1442" s="531"/>
      <c r="JFB1442" s="529"/>
      <c r="JFC1442" s="531"/>
      <c r="JFD1442" s="529"/>
      <c r="JFE1442" s="531"/>
      <c r="JFF1442" s="529"/>
      <c r="JFG1442" s="531"/>
      <c r="JFH1442" s="529"/>
      <c r="JFI1442" s="531"/>
      <c r="JFJ1442" s="529"/>
      <c r="JFK1442" s="531"/>
      <c r="JFL1442" s="529"/>
      <c r="JFM1442" s="531"/>
      <c r="JFN1442" s="529"/>
      <c r="JFO1442" s="531"/>
      <c r="JFP1442" s="529"/>
      <c r="JFQ1442" s="531"/>
      <c r="JFR1442" s="529"/>
      <c r="JFS1442" s="531"/>
      <c r="JFT1442" s="529"/>
      <c r="JFU1442" s="531"/>
      <c r="JFV1442" s="529"/>
      <c r="JFW1442" s="531"/>
      <c r="JFX1442" s="529"/>
      <c r="JFY1442" s="531"/>
      <c r="JFZ1442" s="529"/>
      <c r="JGA1442" s="531"/>
      <c r="JGB1442" s="529"/>
      <c r="JGC1442" s="531"/>
      <c r="JGD1442" s="529"/>
      <c r="JGE1442" s="531"/>
      <c r="JGF1442" s="529"/>
      <c r="JGG1442" s="531"/>
      <c r="JGH1442" s="529"/>
      <c r="JGI1442" s="531"/>
      <c r="JGJ1442" s="529"/>
      <c r="JGK1442" s="531"/>
      <c r="JGL1442" s="529"/>
      <c r="JGM1442" s="531"/>
      <c r="JGN1442" s="529"/>
      <c r="JGO1442" s="531"/>
      <c r="JGP1442" s="529"/>
      <c r="JGQ1442" s="531"/>
      <c r="JGR1442" s="529"/>
      <c r="JGS1442" s="531"/>
      <c r="JGT1442" s="529"/>
      <c r="JGU1442" s="531"/>
      <c r="JGV1442" s="529"/>
      <c r="JGW1442" s="531"/>
      <c r="JGX1442" s="529"/>
      <c r="JGY1442" s="531"/>
      <c r="JGZ1442" s="529"/>
      <c r="JHA1442" s="531"/>
      <c r="JHB1442" s="529"/>
      <c r="JHC1442" s="531"/>
      <c r="JHD1442" s="529"/>
      <c r="JHE1442" s="531"/>
      <c r="JHF1442" s="529"/>
      <c r="JHG1442" s="531"/>
      <c r="JHH1442" s="529"/>
      <c r="JHI1442" s="531"/>
      <c r="JHJ1442" s="529"/>
      <c r="JHK1442" s="531"/>
      <c r="JHL1442" s="529"/>
      <c r="JHM1442" s="531"/>
      <c r="JHN1442" s="529"/>
      <c r="JHO1442" s="531"/>
      <c r="JHP1442" s="529"/>
      <c r="JHQ1442" s="531"/>
      <c r="JHR1442" s="529"/>
      <c r="JHS1442" s="531"/>
      <c r="JHT1442" s="529"/>
      <c r="JHU1442" s="531"/>
      <c r="JHV1442" s="529"/>
      <c r="JHW1442" s="531"/>
      <c r="JHX1442" s="529"/>
      <c r="JHY1442" s="531"/>
      <c r="JHZ1442" s="529"/>
      <c r="JIA1442" s="531"/>
      <c r="JIB1442" s="529"/>
      <c r="JIC1442" s="531"/>
      <c r="JID1442" s="529"/>
      <c r="JIE1442" s="531"/>
      <c r="JIF1442" s="529"/>
      <c r="JIG1442" s="531"/>
      <c r="JIH1442" s="529"/>
      <c r="JII1442" s="531"/>
      <c r="JIJ1442" s="529"/>
      <c r="JIK1442" s="531"/>
      <c r="JIL1442" s="529"/>
      <c r="JIM1442" s="531"/>
      <c r="JIN1442" s="529"/>
      <c r="JIO1442" s="531"/>
      <c r="JIP1442" s="529"/>
      <c r="JIQ1442" s="531"/>
      <c r="JIR1442" s="529"/>
      <c r="JIS1442" s="531"/>
      <c r="JIT1442" s="529"/>
      <c r="JIU1442" s="531"/>
      <c r="JIV1442" s="529"/>
      <c r="JIW1442" s="531"/>
      <c r="JIX1442" s="529"/>
      <c r="JIY1442" s="531"/>
      <c r="JIZ1442" s="529"/>
      <c r="JJA1442" s="531"/>
      <c r="JJB1442" s="529"/>
      <c r="JJC1442" s="531"/>
      <c r="JJD1442" s="529"/>
      <c r="JJE1442" s="531"/>
      <c r="JJF1442" s="529"/>
      <c r="JJG1442" s="531"/>
      <c r="JJH1442" s="529"/>
      <c r="JJI1442" s="531"/>
      <c r="JJJ1442" s="529"/>
      <c r="JJK1442" s="531"/>
      <c r="JJL1442" s="529"/>
      <c r="JJM1442" s="531"/>
      <c r="JJN1442" s="529"/>
      <c r="JJO1442" s="531"/>
      <c r="JJP1442" s="529"/>
      <c r="JJQ1442" s="531"/>
      <c r="JJR1442" s="529"/>
      <c r="JJS1442" s="531"/>
      <c r="JJT1442" s="529"/>
      <c r="JJU1442" s="531"/>
      <c r="JJV1442" s="529"/>
      <c r="JJW1442" s="531"/>
      <c r="JJX1442" s="529"/>
      <c r="JJY1442" s="531"/>
      <c r="JJZ1442" s="529"/>
      <c r="JKA1442" s="531"/>
      <c r="JKB1442" s="529"/>
      <c r="JKC1442" s="531"/>
      <c r="JKD1442" s="529"/>
      <c r="JKE1442" s="531"/>
      <c r="JKF1442" s="529"/>
      <c r="JKG1442" s="531"/>
      <c r="JKH1442" s="529"/>
      <c r="JKI1442" s="531"/>
      <c r="JKJ1442" s="529"/>
      <c r="JKK1442" s="531"/>
      <c r="JKL1442" s="529"/>
      <c r="JKM1442" s="531"/>
      <c r="JKN1442" s="529"/>
      <c r="JKO1442" s="531"/>
      <c r="JKP1442" s="529"/>
      <c r="JKQ1442" s="531"/>
      <c r="JKR1442" s="529"/>
      <c r="JKS1442" s="531"/>
      <c r="JKT1442" s="529"/>
      <c r="JKU1442" s="531"/>
      <c r="JKV1442" s="529"/>
      <c r="JKW1442" s="531"/>
      <c r="JKX1442" s="529"/>
      <c r="JKY1442" s="531"/>
      <c r="JKZ1442" s="529"/>
      <c r="JLA1442" s="531"/>
      <c r="JLB1442" s="529"/>
      <c r="JLC1442" s="531"/>
      <c r="JLD1442" s="529"/>
      <c r="JLE1442" s="531"/>
      <c r="JLF1442" s="529"/>
      <c r="JLG1442" s="531"/>
      <c r="JLH1442" s="529"/>
      <c r="JLI1442" s="531"/>
      <c r="JLJ1442" s="529"/>
      <c r="JLK1442" s="531"/>
      <c r="JLL1442" s="529"/>
      <c r="JLM1442" s="531"/>
      <c r="JLN1442" s="529"/>
      <c r="JLO1442" s="531"/>
      <c r="JLP1442" s="529"/>
      <c r="JLQ1442" s="531"/>
      <c r="JLR1442" s="529"/>
      <c r="JLS1442" s="531"/>
      <c r="JLT1442" s="529"/>
      <c r="JLU1442" s="531"/>
      <c r="JLV1442" s="529"/>
      <c r="JLW1442" s="531"/>
      <c r="JLX1442" s="529"/>
      <c r="JLY1442" s="531"/>
      <c r="JLZ1442" s="529"/>
      <c r="JMA1442" s="531"/>
      <c r="JMB1442" s="529"/>
      <c r="JMC1442" s="531"/>
      <c r="JMD1442" s="529"/>
      <c r="JME1442" s="531"/>
      <c r="JMF1442" s="529"/>
      <c r="JMG1442" s="531"/>
      <c r="JMH1442" s="529"/>
      <c r="JMI1442" s="531"/>
      <c r="JMJ1442" s="529"/>
      <c r="JMK1442" s="531"/>
      <c r="JML1442" s="529"/>
      <c r="JMM1442" s="531"/>
      <c r="JMN1442" s="529"/>
      <c r="JMO1442" s="531"/>
      <c r="JMP1442" s="529"/>
      <c r="JMQ1442" s="531"/>
      <c r="JMR1442" s="529"/>
      <c r="JMS1442" s="531"/>
      <c r="JMT1442" s="529"/>
      <c r="JMU1442" s="531"/>
      <c r="JMV1442" s="529"/>
      <c r="JMW1442" s="531"/>
      <c r="JMX1442" s="529"/>
      <c r="JMY1442" s="531"/>
      <c r="JMZ1442" s="529"/>
      <c r="JNA1442" s="531"/>
      <c r="JNB1442" s="529"/>
      <c r="JNC1442" s="531"/>
      <c r="JND1442" s="529"/>
      <c r="JNE1442" s="531"/>
      <c r="JNF1442" s="529"/>
      <c r="JNG1442" s="531"/>
      <c r="JNH1442" s="529"/>
      <c r="JNI1442" s="531"/>
      <c r="JNJ1442" s="529"/>
      <c r="JNK1442" s="531"/>
      <c r="JNL1442" s="529"/>
      <c r="JNM1442" s="531"/>
      <c r="JNN1442" s="529"/>
      <c r="JNO1442" s="531"/>
      <c r="JNP1442" s="529"/>
      <c r="JNQ1442" s="531"/>
      <c r="JNR1442" s="529"/>
      <c r="JNS1442" s="531"/>
      <c r="JNT1442" s="529"/>
      <c r="JNU1442" s="531"/>
      <c r="JNV1442" s="529"/>
      <c r="JNW1442" s="531"/>
      <c r="JNX1442" s="529"/>
      <c r="JNY1442" s="531"/>
      <c r="JNZ1442" s="529"/>
      <c r="JOA1442" s="531"/>
      <c r="JOB1442" s="529"/>
      <c r="JOC1442" s="531"/>
      <c r="JOD1442" s="529"/>
      <c r="JOE1442" s="531"/>
      <c r="JOF1442" s="529"/>
      <c r="JOG1442" s="531"/>
      <c r="JOH1442" s="529"/>
      <c r="JOI1442" s="531"/>
      <c r="JOJ1442" s="529"/>
      <c r="JOK1442" s="531"/>
      <c r="JOL1442" s="529"/>
      <c r="JOM1442" s="531"/>
      <c r="JON1442" s="529"/>
      <c r="JOO1442" s="531"/>
      <c r="JOP1442" s="529"/>
      <c r="JOQ1442" s="531"/>
      <c r="JOR1442" s="529"/>
      <c r="JOS1442" s="531"/>
      <c r="JOT1442" s="529"/>
      <c r="JOU1442" s="531"/>
      <c r="JOV1442" s="529"/>
      <c r="JOW1442" s="531"/>
      <c r="JOX1442" s="529"/>
      <c r="JOY1442" s="531"/>
      <c r="JOZ1442" s="529"/>
      <c r="JPA1442" s="531"/>
      <c r="JPB1442" s="529"/>
      <c r="JPC1442" s="531"/>
      <c r="JPD1442" s="529"/>
      <c r="JPE1442" s="531"/>
      <c r="JPF1442" s="529"/>
      <c r="JPG1442" s="531"/>
      <c r="JPH1442" s="529"/>
      <c r="JPI1442" s="531"/>
      <c r="JPJ1442" s="529"/>
      <c r="JPK1442" s="531"/>
      <c r="JPL1442" s="529"/>
      <c r="JPM1442" s="531"/>
      <c r="JPN1442" s="529"/>
      <c r="JPO1442" s="531"/>
      <c r="JPP1442" s="529"/>
      <c r="JPQ1442" s="531"/>
      <c r="JPR1442" s="529"/>
      <c r="JPS1442" s="531"/>
      <c r="JPT1442" s="529"/>
      <c r="JPU1442" s="531"/>
      <c r="JPV1442" s="529"/>
      <c r="JPW1442" s="531"/>
      <c r="JPX1442" s="529"/>
      <c r="JPY1442" s="531"/>
      <c r="JPZ1442" s="529"/>
      <c r="JQA1442" s="531"/>
      <c r="JQB1442" s="529"/>
      <c r="JQC1442" s="531"/>
      <c r="JQD1442" s="529"/>
      <c r="JQE1442" s="531"/>
      <c r="JQF1442" s="529"/>
      <c r="JQG1442" s="531"/>
      <c r="JQH1442" s="529"/>
      <c r="JQI1442" s="531"/>
      <c r="JQJ1442" s="529"/>
      <c r="JQK1442" s="531"/>
      <c r="JQL1442" s="529"/>
      <c r="JQM1442" s="531"/>
      <c r="JQN1442" s="529"/>
      <c r="JQO1442" s="531"/>
      <c r="JQP1442" s="529"/>
      <c r="JQQ1442" s="531"/>
      <c r="JQR1442" s="529"/>
      <c r="JQS1442" s="531"/>
      <c r="JQT1442" s="529"/>
      <c r="JQU1442" s="531"/>
      <c r="JQV1442" s="529"/>
      <c r="JQW1442" s="531"/>
      <c r="JQX1442" s="529"/>
      <c r="JQY1442" s="531"/>
      <c r="JQZ1442" s="529"/>
      <c r="JRA1442" s="531"/>
      <c r="JRB1442" s="529"/>
      <c r="JRC1442" s="531"/>
      <c r="JRD1442" s="529"/>
      <c r="JRE1442" s="531"/>
      <c r="JRF1442" s="529"/>
      <c r="JRG1442" s="531"/>
      <c r="JRH1442" s="529"/>
      <c r="JRI1442" s="531"/>
      <c r="JRJ1442" s="529"/>
      <c r="JRK1442" s="531"/>
      <c r="JRL1442" s="529"/>
      <c r="JRM1442" s="531"/>
      <c r="JRN1442" s="529"/>
      <c r="JRO1442" s="531"/>
      <c r="JRP1442" s="529"/>
      <c r="JRQ1442" s="531"/>
      <c r="JRR1442" s="529"/>
      <c r="JRS1442" s="531"/>
      <c r="JRT1442" s="529"/>
      <c r="JRU1442" s="531"/>
      <c r="JRV1442" s="529"/>
      <c r="JRW1442" s="531"/>
      <c r="JRX1442" s="529"/>
      <c r="JRY1442" s="531"/>
      <c r="JRZ1442" s="529"/>
      <c r="JSA1442" s="531"/>
      <c r="JSB1442" s="529"/>
      <c r="JSC1442" s="531"/>
      <c r="JSD1442" s="529"/>
      <c r="JSE1442" s="531"/>
      <c r="JSF1442" s="529"/>
      <c r="JSG1442" s="531"/>
      <c r="JSH1442" s="529"/>
      <c r="JSI1442" s="531"/>
      <c r="JSJ1442" s="529"/>
      <c r="JSK1442" s="531"/>
      <c r="JSL1442" s="529"/>
      <c r="JSM1442" s="531"/>
      <c r="JSN1442" s="529"/>
      <c r="JSO1442" s="531"/>
      <c r="JSP1442" s="529"/>
      <c r="JSQ1442" s="531"/>
      <c r="JSR1442" s="529"/>
      <c r="JSS1442" s="531"/>
      <c r="JST1442" s="529"/>
      <c r="JSU1442" s="531"/>
      <c r="JSV1442" s="529"/>
      <c r="JSW1442" s="531"/>
      <c r="JSX1442" s="529"/>
      <c r="JSY1442" s="531"/>
      <c r="JSZ1442" s="529"/>
      <c r="JTA1442" s="531"/>
      <c r="JTB1442" s="529"/>
      <c r="JTC1442" s="531"/>
      <c r="JTD1442" s="529"/>
      <c r="JTE1442" s="531"/>
      <c r="JTF1442" s="529"/>
      <c r="JTG1442" s="531"/>
      <c r="JTH1442" s="529"/>
      <c r="JTI1442" s="531"/>
      <c r="JTJ1442" s="529"/>
      <c r="JTK1442" s="531"/>
      <c r="JTL1442" s="529"/>
      <c r="JTM1442" s="531"/>
      <c r="JTN1442" s="529"/>
      <c r="JTO1442" s="531"/>
      <c r="JTP1442" s="529"/>
      <c r="JTQ1442" s="531"/>
      <c r="JTR1442" s="529"/>
      <c r="JTS1442" s="531"/>
      <c r="JTT1442" s="529"/>
      <c r="JTU1442" s="531"/>
      <c r="JTV1442" s="529"/>
      <c r="JTW1442" s="531"/>
      <c r="JTX1442" s="529"/>
      <c r="JTY1442" s="531"/>
      <c r="JTZ1442" s="529"/>
      <c r="JUA1442" s="531"/>
      <c r="JUB1442" s="529"/>
      <c r="JUC1442" s="531"/>
      <c r="JUD1442" s="529"/>
      <c r="JUE1442" s="531"/>
      <c r="JUF1442" s="529"/>
      <c r="JUG1442" s="531"/>
      <c r="JUH1442" s="529"/>
      <c r="JUI1442" s="531"/>
      <c r="JUJ1442" s="529"/>
      <c r="JUK1442" s="531"/>
      <c r="JUL1442" s="529"/>
      <c r="JUM1442" s="531"/>
      <c r="JUN1442" s="529"/>
      <c r="JUO1442" s="531"/>
      <c r="JUP1442" s="529"/>
      <c r="JUQ1442" s="531"/>
      <c r="JUR1442" s="529"/>
      <c r="JUS1442" s="531"/>
      <c r="JUT1442" s="529"/>
      <c r="JUU1442" s="531"/>
      <c r="JUV1442" s="529"/>
      <c r="JUW1442" s="531"/>
      <c r="JUX1442" s="529"/>
      <c r="JUY1442" s="531"/>
      <c r="JUZ1442" s="529"/>
      <c r="JVA1442" s="531"/>
      <c r="JVB1442" s="529"/>
      <c r="JVC1442" s="531"/>
      <c r="JVD1442" s="529"/>
      <c r="JVE1442" s="531"/>
      <c r="JVF1442" s="529"/>
      <c r="JVG1442" s="531"/>
      <c r="JVH1442" s="529"/>
      <c r="JVI1442" s="531"/>
      <c r="JVJ1442" s="529"/>
      <c r="JVK1442" s="531"/>
      <c r="JVL1442" s="529"/>
      <c r="JVM1442" s="531"/>
      <c r="JVN1442" s="529"/>
      <c r="JVO1442" s="531"/>
      <c r="JVP1442" s="529"/>
      <c r="JVQ1442" s="531"/>
      <c r="JVR1442" s="529"/>
      <c r="JVS1442" s="531"/>
      <c r="JVT1442" s="529"/>
      <c r="JVU1442" s="531"/>
      <c r="JVV1442" s="529"/>
      <c r="JVW1442" s="531"/>
      <c r="JVX1442" s="529"/>
      <c r="JVY1442" s="531"/>
      <c r="JVZ1442" s="529"/>
      <c r="JWA1442" s="531"/>
      <c r="JWB1442" s="529"/>
      <c r="JWC1442" s="531"/>
      <c r="JWD1442" s="529"/>
      <c r="JWE1442" s="531"/>
      <c r="JWF1442" s="529"/>
      <c r="JWG1442" s="531"/>
      <c r="JWH1442" s="529"/>
      <c r="JWI1442" s="531"/>
      <c r="JWJ1442" s="529"/>
      <c r="JWK1442" s="531"/>
      <c r="JWL1442" s="529"/>
      <c r="JWM1442" s="531"/>
      <c r="JWN1442" s="529"/>
      <c r="JWO1442" s="531"/>
      <c r="JWP1442" s="529"/>
      <c r="JWQ1442" s="531"/>
      <c r="JWR1442" s="529"/>
      <c r="JWS1442" s="531"/>
      <c r="JWT1442" s="529"/>
      <c r="JWU1442" s="531"/>
      <c r="JWV1442" s="529"/>
      <c r="JWW1442" s="531"/>
      <c r="JWX1442" s="529"/>
      <c r="JWY1442" s="531"/>
      <c r="JWZ1442" s="529"/>
      <c r="JXA1442" s="531"/>
      <c r="JXB1442" s="529"/>
      <c r="JXC1442" s="531"/>
      <c r="JXD1442" s="529"/>
      <c r="JXE1442" s="531"/>
      <c r="JXF1442" s="529"/>
      <c r="JXG1442" s="531"/>
      <c r="JXH1442" s="529"/>
      <c r="JXI1442" s="531"/>
      <c r="JXJ1442" s="529"/>
      <c r="JXK1442" s="531"/>
      <c r="JXL1442" s="529"/>
      <c r="JXM1442" s="531"/>
      <c r="JXN1442" s="529"/>
      <c r="JXO1442" s="531"/>
      <c r="JXP1442" s="529"/>
      <c r="JXQ1442" s="531"/>
      <c r="JXR1442" s="529"/>
      <c r="JXS1442" s="531"/>
      <c r="JXT1442" s="529"/>
      <c r="JXU1442" s="531"/>
      <c r="JXV1442" s="529"/>
      <c r="JXW1442" s="531"/>
      <c r="JXX1442" s="529"/>
      <c r="JXY1442" s="531"/>
      <c r="JXZ1442" s="529"/>
      <c r="JYA1442" s="531"/>
      <c r="JYB1442" s="529"/>
      <c r="JYC1442" s="531"/>
      <c r="JYD1442" s="529"/>
      <c r="JYE1442" s="531"/>
      <c r="JYF1442" s="529"/>
      <c r="JYG1442" s="531"/>
      <c r="JYH1442" s="529"/>
      <c r="JYI1442" s="531"/>
      <c r="JYJ1442" s="529"/>
      <c r="JYK1442" s="531"/>
      <c r="JYL1442" s="529"/>
      <c r="JYM1442" s="531"/>
      <c r="JYN1442" s="529"/>
      <c r="JYO1442" s="531"/>
      <c r="JYP1442" s="529"/>
      <c r="JYQ1442" s="531"/>
      <c r="JYR1442" s="529"/>
      <c r="JYS1442" s="531"/>
      <c r="JYT1442" s="529"/>
      <c r="JYU1442" s="531"/>
      <c r="JYV1442" s="529"/>
      <c r="JYW1442" s="531"/>
      <c r="JYX1442" s="529"/>
      <c r="JYY1442" s="531"/>
      <c r="JYZ1442" s="529"/>
      <c r="JZA1442" s="531"/>
      <c r="JZB1442" s="529"/>
      <c r="JZC1442" s="531"/>
      <c r="JZD1442" s="529"/>
      <c r="JZE1442" s="531"/>
      <c r="JZF1442" s="529"/>
      <c r="JZG1442" s="531"/>
      <c r="JZH1442" s="529"/>
      <c r="JZI1442" s="531"/>
      <c r="JZJ1442" s="529"/>
      <c r="JZK1442" s="531"/>
      <c r="JZL1442" s="529"/>
      <c r="JZM1442" s="531"/>
      <c r="JZN1442" s="529"/>
      <c r="JZO1442" s="531"/>
      <c r="JZP1442" s="529"/>
      <c r="JZQ1442" s="531"/>
      <c r="JZR1442" s="529"/>
      <c r="JZS1442" s="531"/>
      <c r="JZT1442" s="529"/>
      <c r="JZU1442" s="531"/>
      <c r="JZV1442" s="529"/>
      <c r="JZW1442" s="531"/>
      <c r="JZX1442" s="529"/>
      <c r="JZY1442" s="531"/>
      <c r="JZZ1442" s="529"/>
      <c r="KAA1442" s="531"/>
      <c r="KAB1442" s="529"/>
      <c r="KAC1442" s="531"/>
      <c r="KAD1442" s="529"/>
      <c r="KAE1442" s="531"/>
      <c r="KAF1442" s="529"/>
      <c r="KAG1442" s="531"/>
      <c r="KAH1442" s="529"/>
      <c r="KAI1442" s="531"/>
      <c r="KAJ1442" s="529"/>
      <c r="KAK1442" s="531"/>
      <c r="KAL1442" s="529"/>
      <c r="KAM1442" s="531"/>
      <c r="KAN1442" s="529"/>
      <c r="KAO1442" s="531"/>
      <c r="KAP1442" s="529"/>
      <c r="KAQ1442" s="531"/>
      <c r="KAR1442" s="529"/>
      <c r="KAS1442" s="531"/>
      <c r="KAT1442" s="529"/>
      <c r="KAU1442" s="531"/>
      <c r="KAV1442" s="529"/>
      <c r="KAW1442" s="531"/>
      <c r="KAX1442" s="529"/>
      <c r="KAY1442" s="531"/>
      <c r="KAZ1442" s="529"/>
      <c r="KBA1442" s="531"/>
      <c r="KBB1442" s="529"/>
      <c r="KBC1442" s="531"/>
      <c r="KBD1442" s="529"/>
      <c r="KBE1442" s="531"/>
      <c r="KBF1442" s="529"/>
      <c r="KBG1442" s="531"/>
      <c r="KBH1442" s="529"/>
      <c r="KBI1442" s="531"/>
      <c r="KBJ1442" s="529"/>
      <c r="KBK1442" s="531"/>
      <c r="KBL1442" s="529"/>
      <c r="KBM1442" s="531"/>
      <c r="KBN1442" s="529"/>
      <c r="KBO1442" s="531"/>
      <c r="KBP1442" s="529"/>
      <c r="KBQ1442" s="531"/>
      <c r="KBR1442" s="529"/>
      <c r="KBS1442" s="531"/>
      <c r="KBT1442" s="529"/>
      <c r="KBU1442" s="531"/>
      <c r="KBV1442" s="529"/>
      <c r="KBW1442" s="531"/>
      <c r="KBX1442" s="529"/>
      <c r="KBY1442" s="531"/>
      <c r="KBZ1442" s="529"/>
      <c r="KCA1442" s="531"/>
      <c r="KCB1442" s="529"/>
      <c r="KCC1442" s="531"/>
      <c r="KCD1442" s="529"/>
      <c r="KCE1442" s="531"/>
      <c r="KCF1442" s="529"/>
      <c r="KCG1442" s="531"/>
      <c r="KCH1442" s="529"/>
      <c r="KCI1442" s="531"/>
      <c r="KCJ1442" s="529"/>
      <c r="KCK1442" s="531"/>
      <c r="KCL1442" s="529"/>
      <c r="KCM1442" s="531"/>
      <c r="KCN1442" s="529"/>
      <c r="KCO1442" s="531"/>
      <c r="KCP1442" s="529"/>
      <c r="KCQ1442" s="531"/>
      <c r="KCR1442" s="529"/>
      <c r="KCS1442" s="531"/>
      <c r="KCT1442" s="529"/>
      <c r="KCU1442" s="531"/>
      <c r="KCV1442" s="529"/>
      <c r="KCW1442" s="531"/>
      <c r="KCX1442" s="529"/>
      <c r="KCY1442" s="531"/>
      <c r="KCZ1442" s="529"/>
      <c r="KDA1442" s="531"/>
      <c r="KDB1442" s="529"/>
      <c r="KDC1442" s="531"/>
      <c r="KDD1442" s="529"/>
      <c r="KDE1442" s="531"/>
      <c r="KDF1442" s="529"/>
      <c r="KDG1442" s="531"/>
      <c r="KDH1442" s="529"/>
      <c r="KDI1442" s="531"/>
      <c r="KDJ1442" s="529"/>
      <c r="KDK1442" s="531"/>
      <c r="KDL1442" s="529"/>
      <c r="KDM1442" s="531"/>
      <c r="KDN1442" s="529"/>
      <c r="KDO1442" s="531"/>
      <c r="KDP1442" s="529"/>
      <c r="KDQ1442" s="531"/>
      <c r="KDR1442" s="529"/>
      <c r="KDS1442" s="531"/>
      <c r="KDT1442" s="529"/>
      <c r="KDU1442" s="531"/>
      <c r="KDV1442" s="529"/>
      <c r="KDW1442" s="531"/>
      <c r="KDX1442" s="529"/>
      <c r="KDY1442" s="531"/>
      <c r="KDZ1442" s="529"/>
      <c r="KEA1442" s="531"/>
      <c r="KEB1442" s="529"/>
      <c r="KEC1442" s="531"/>
      <c r="KED1442" s="529"/>
      <c r="KEE1442" s="531"/>
      <c r="KEF1442" s="529"/>
      <c r="KEG1442" s="531"/>
      <c r="KEH1442" s="529"/>
      <c r="KEI1442" s="531"/>
      <c r="KEJ1442" s="529"/>
      <c r="KEK1442" s="531"/>
      <c r="KEL1442" s="529"/>
      <c r="KEM1442" s="531"/>
      <c r="KEN1442" s="529"/>
      <c r="KEO1442" s="531"/>
      <c r="KEP1442" s="529"/>
      <c r="KEQ1442" s="531"/>
      <c r="KER1442" s="529"/>
      <c r="KES1442" s="531"/>
      <c r="KET1442" s="529"/>
      <c r="KEU1442" s="531"/>
      <c r="KEV1442" s="529"/>
      <c r="KEW1442" s="531"/>
      <c r="KEX1442" s="529"/>
      <c r="KEY1442" s="531"/>
      <c r="KEZ1442" s="529"/>
      <c r="KFA1442" s="531"/>
      <c r="KFB1442" s="529"/>
      <c r="KFC1442" s="531"/>
      <c r="KFD1442" s="529"/>
      <c r="KFE1442" s="531"/>
      <c r="KFF1442" s="529"/>
      <c r="KFG1442" s="531"/>
      <c r="KFH1442" s="529"/>
      <c r="KFI1442" s="531"/>
      <c r="KFJ1442" s="529"/>
      <c r="KFK1442" s="531"/>
      <c r="KFL1442" s="529"/>
      <c r="KFM1442" s="531"/>
      <c r="KFN1442" s="529"/>
      <c r="KFO1442" s="531"/>
      <c r="KFP1442" s="529"/>
      <c r="KFQ1442" s="531"/>
      <c r="KFR1442" s="529"/>
      <c r="KFS1442" s="531"/>
      <c r="KFT1442" s="529"/>
      <c r="KFU1442" s="531"/>
      <c r="KFV1442" s="529"/>
      <c r="KFW1442" s="531"/>
      <c r="KFX1442" s="529"/>
      <c r="KFY1442" s="531"/>
      <c r="KFZ1442" s="529"/>
      <c r="KGA1442" s="531"/>
      <c r="KGB1442" s="529"/>
      <c r="KGC1442" s="531"/>
      <c r="KGD1442" s="529"/>
      <c r="KGE1442" s="531"/>
      <c r="KGF1442" s="529"/>
      <c r="KGG1442" s="531"/>
      <c r="KGH1442" s="529"/>
      <c r="KGI1442" s="531"/>
      <c r="KGJ1442" s="529"/>
      <c r="KGK1442" s="531"/>
      <c r="KGL1442" s="529"/>
      <c r="KGM1442" s="531"/>
      <c r="KGN1442" s="529"/>
      <c r="KGO1442" s="531"/>
      <c r="KGP1442" s="529"/>
      <c r="KGQ1442" s="531"/>
      <c r="KGR1442" s="529"/>
      <c r="KGS1442" s="531"/>
      <c r="KGT1442" s="529"/>
      <c r="KGU1442" s="531"/>
      <c r="KGV1442" s="529"/>
      <c r="KGW1442" s="531"/>
      <c r="KGX1442" s="529"/>
      <c r="KGY1442" s="531"/>
      <c r="KGZ1442" s="529"/>
      <c r="KHA1442" s="531"/>
      <c r="KHB1442" s="529"/>
      <c r="KHC1442" s="531"/>
      <c r="KHD1442" s="529"/>
      <c r="KHE1442" s="531"/>
      <c r="KHF1442" s="529"/>
      <c r="KHG1442" s="531"/>
      <c r="KHH1442" s="529"/>
      <c r="KHI1442" s="531"/>
      <c r="KHJ1442" s="529"/>
      <c r="KHK1442" s="531"/>
      <c r="KHL1442" s="529"/>
      <c r="KHM1442" s="531"/>
      <c r="KHN1442" s="529"/>
      <c r="KHO1442" s="531"/>
      <c r="KHP1442" s="529"/>
      <c r="KHQ1442" s="531"/>
      <c r="KHR1442" s="529"/>
      <c r="KHS1442" s="531"/>
      <c r="KHT1442" s="529"/>
      <c r="KHU1442" s="531"/>
      <c r="KHV1442" s="529"/>
      <c r="KHW1442" s="531"/>
      <c r="KHX1442" s="529"/>
      <c r="KHY1442" s="531"/>
      <c r="KHZ1442" s="529"/>
      <c r="KIA1442" s="531"/>
      <c r="KIB1442" s="529"/>
      <c r="KIC1442" s="531"/>
      <c r="KID1442" s="529"/>
      <c r="KIE1442" s="531"/>
      <c r="KIF1442" s="529"/>
      <c r="KIG1442" s="531"/>
      <c r="KIH1442" s="529"/>
      <c r="KII1442" s="531"/>
      <c r="KIJ1442" s="529"/>
      <c r="KIK1442" s="531"/>
      <c r="KIL1442" s="529"/>
      <c r="KIM1442" s="531"/>
      <c r="KIN1442" s="529"/>
      <c r="KIO1442" s="531"/>
      <c r="KIP1442" s="529"/>
      <c r="KIQ1442" s="531"/>
      <c r="KIR1442" s="529"/>
      <c r="KIS1442" s="531"/>
      <c r="KIT1442" s="529"/>
      <c r="KIU1442" s="531"/>
      <c r="KIV1442" s="529"/>
      <c r="KIW1442" s="531"/>
      <c r="KIX1442" s="529"/>
      <c r="KIY1442" s="531"/>
      <c r="KIZ1442" s="529"/>
      <c r="KJA1442" s="531"/>
      <c r="KJB1442" s="529"/>
      <c r="KJC1442" s="531"/>
      <c r="KJD1442" s="529"/>
      <c r="KJE1442" s="531"/>
      <c r="KJF1442" s="529"/>
      <c r="KJG1442" s="531"/>
      <c r="KJH1442" s="529"/>
      <c r="KJI1442" s="531"/>
      <c r="KJJ1442" s="529"/>
      <c r="KJK1442" s="531"/>
      <c r="KJL1442" s="529"/>
      <c r="KJM1442" s="531"/>
      <c r="KJN1442" s="529"/>
      <c r="KJO1442" s="531"/>
      <c r="KJP1442" s="529"/>
      <c r="KJQ1442" s="531"/>
      <c r="KJR1442" s="529"/>
      <c r="KJS1442" s="531"/>
      <c r="KJT1442" s="529"/>
      <c r="KJU1442" s="531"/>
      <c r="KJV1442" s="529"/>
      <c r="KJW1442" s="531"/>
      <c r="KJX1442" s="529"/>
      <c r="KJY1442" s="531"/>
      <c r="KJZ1442" s="529"/>
      <c r="KKA1442" s="531"/>
      <c r="KKB1442" s="529"/>
      <c r="KKC1442" s="531"/>
      <c r="KKD1442" s="529"/>
      <c r="KKE1442" s="531"/>
      <c r="KKF1442" s="529"/>
      <c r="KKG1442" s="531"/>
      <c r="KKH1442" s="529"/>
      <c r="KKI1442" s="531"/>
      <c r="KKJ1442" s="529"/>
      <c r="KKK1442" s="531"/>
      <c r="KKL1442" s="529"/>
      <c r="KKM1442" s="531"/>
      <c r="KKN1442" s="529"/>
      <c r="KKO1442" s="531"/>
      <c r="KKP1442" s="529"/>
      <c r="KKQ1442" s="531"/>
      <c r="KKR1442" s="529"/>
      <c r="KKS1442" s="531"/>
      <c r="KKT1442" s="529"/>
      <c r="KKU1442" s="531"/>
      <c r="KKV1442" s="529"/>
      <c r="KKW1442" s="531"/>
      <c r="KKX1442" s="529"/>
      <c r="KKY1442" s="531"/>
      <c r="KKZ1442" s="529"/>
      <c r="KLA1442" s="531"/>
      <c r="KLB1442" s="529"/>
      <c r="KLC1442" s="531"/>
      <c r="KLD1442" s="529"/>
      <c r="KLE1442" s="531"/>
      <c r="KLF1442" s="529"/>
      <c r="KLG1442" s="531"/>
      <c r="KLH1442" s="529"/>
      <c r="KLI1442" s="531"/>
      <c r="KLJ1442" s="529"/>
      <c r="KLK1442" s="531"/>
      <c r="KLL1442" s="529"/>
      <c r="KLM1442" s="531"/>
      <c r="KLN1442" s="529"/>
      <c r="KLO1442" s="531"/>
      <c r="KLP1442" s="529"/>
      <c r="KLQ1442" s="531"/>
      <c r="KLR1442" s="529"/>
      <c r="KLS1442" s="531"/>
      <c r="KLT1442" s="529"/>
      <c r="KLU1442" s="531"/>
      <c r="KLV1442" s="529"/>
      <c r="KLW1442" s="531"/>
      <c r="KLX1442" s="529"/>
      <c r="KLY1442" s="531"/>
      <c r="KLZ1442" s="529"/>
      <c r="KMA1442" s="531"/>
      <c r="KMB1442" s="529"/>
      <c r="KMC1442" s="531"/>
      <c r="KMD1442" s="529"/>
      <c r="KME1442" s="531"/>
      <c r="KMF1442" s="529"/>
      <c r="KMG1442" s="531"/>
      <c r="KMH1442" s="529"/>
      <c r="KMI1442" s="531"/>
      <c r="KMJ1442" s="529"/>
      <c r="KMK1442" s="531"/>
      <c r="KML1442" s="529"/>
      <c r="KMM1442" s="531"/>
      <c r="KMN1442" s="529"/>
      <c r="KMO1442" s="531"/>
      <c r="KMP1442" s="529"/>
      <c r="KMQ1442" s="531"/>
      <c r="KMR1442" s="529"/>
      <c r="KMS1442" s="531"/>
      <c r="KMT1442" s="529"/>
      <c r="KMU1442" s="531"/>
      <c r="KMV1442" s="529"/>
      <c r="KMW1442" s="531"/>
      <c r="KMX1442" s="529"/>
      <c r="KMY1442" s="531"/>
      <c r="KMZ1442" s="529"/>
      <c r="KNA1442" s="531"/>
      <c r="KNB1442" s="529"/>
      <c r="KNC1442" s="531"/>
      <c r="KND1442" s="529"/>
      <c r="KNE1442" s="531"/>
      <c r="KNF1442" s="529"/>
      <c r="KNG1442" s="531"/>
      <c r="KNH1442" s="529"/>
      <c r="KNI1442" s="531"/>
      <c r="KNJ1442" s="529"/>
      <c r="KNK1442" s="531"/>
      <c r="KNL1442" s="529"/>
      <c r="KNM1442" s="531"/>
      <c r="KNN1442" s="529"/>
      <c r="KNO1442" s="531"/>
      <c r="KNP1442" s="529"/>
      <c r="KNQ1442" s="531"/>
      <c r="KNR1442" s="529"/>
      <c r="KNS1442" s="531"/>
      <c r="KNT1442" s="529"/>
      <c r="KNU1442" s="531"/>
      <c r="KNV1442" s="529"/>
      <c r="KNW1442" s="531"/>
      <c r="KNX1442" s="529"/>
      <c r="KNY1442" s="531"/>
      <c r="KNZ1442" s="529"/>
      <c r="KOA1442" s="531"/>
      <c r="KOB1442" s="529"/>
      <c r="KOC1442" s="531"/>
      <c r="KOD1442" s="529"/>
      <c r="KOE1442" s="531"/>
      <c r="KOF1442" s="529"/>
      <c r="KOG1442" s="531"/>
      <c r="KOH1442" s="529"/>
      <c r="KOI1442" s="531"/>
      <c r="KOJ1442" s="529"/>
      <c r="KOK1442" s="531"/>
      <c r="KOL1442" s="529"/>
      <c r="KOM1442" s="531"/>
      <c r="KON1442" s="529"/>
      <c r="KOO1442" s="531"/>
      <c r="KOP1442" s="529"/>
      <c r="KOQ1442" s="531"/>
      <c r="KOR1442" s="529"/>
      <c r="KOS1442" s="531"/>
      <c r="KOT1442" s="529"/>
      <c r="KOU1442" s="531"/>
      <c r="KOV1442" s="529"/>
      <c r="KOW1442" s="531"/>
      <c r="KOX1442" s="529"/>
      <c r="KOY1442" s="531"/>
      <c r="KOZ1442" s="529"/>
      <c r="KPA1442" s="531"/>
      <c r="KPB1442" s="529"/>
      <c r="KPC1442" s="531"/>
      <c r="KPD1442" s="529"/>
      <c r="KPE1442" s="531"/>
      <c r="KPF1442" s="529"/>
      <c r="KPG1442" s="531"/>
      <c r="KPH1442" s="529"/>
      <c r="KPI1442" s="531"/>
      <c r="KPJ1442" s="529"/>
      <c r="KPK1442" s="531"/>
      <c r="KPL1442" s="529"/>
      <c r="KPM1442" s="531"/>
      <c r="KPN1442" s="529"/>
      <c r="KPO1442" s="531"/>
      <c r="KPP1442" s="529"/>
      <c r="KPQ1442" s="531"/>
      <c r="KPR1442" s="529"/>
      <c r="KPS1442" s="531"/>
      <c r="KPT1442" s="529"/>
      <c r="KPU1442" s="531"/>
      <c r="KPV1442" s="529"/>
      <c r="KPW1442" s="531"/>
      <c r="KPX1442" s="529"/>
      <c r="KPY1442" s="531"/>
      <c r="KPZ1442" s="529"/>
      <c r="KQA1442" s="531"/>
      <c r="KQB1442" s="529"/>
      <c r="KQC1442" s="531"/>
      <c r="KQD1442" s="529"/>
      <c r="KQE1442" s="531"/>
      <c r="KQF1442" s="529"/>
      <c r="KQG1442" s="531"/>
      <c r="KQH1442" s="529"/>
      <c r="KQI1442" s="531"/>
      <c r="KQJ1442" s="529"/>
      <c r="KQK1442" s="531"/>
      <c r="KQL1442" s="529"/>
      <c r="KQM1442" s="531"/>
      <c r="KQN1442" s="529"/>
      <c r="KQO1442" s="531"/>
      <c r="KQP1442" s="529"/>
      <c r="KQQ1442" s="531"/>
      <c r="KQR1442" s="529"/>
      <c r="KQS1442" s="531"/>
      <c r="KQT1442" s="529"/>
      <c r="KQU1442" s="531"/>
      <c r="KQV1442" s="529"/>
      <c r="KQW1442" s="531"/>
      <c r="KQX1442" s="529"/>
      <c r="KQY1442" s="531"/>
      <c r="KQZ1442" s="529"/>
      <c r="KRA1442" s="531"/>
      <c r="KRB1442" s="529"/>
      <c r="KRC1442" s="531"/>
      <c r="KRD1442" s="529"/>
      <c r="KRE1442" s="531"/>
      <c r="KRF1442" s="529"/>
      <c r="KRG1442" s="531"/>
      <c r="KRH1442" s="529"/>
      <c r="KRI1442" s="531"/>
      <c r="KRJ1442" s="529"/>
      <c r="KRK1442" s="531"/>
      <c r="KRL1442" s="529"/>
      <c r="KRM1442" s="531"/>
      <c r="KRN1442" s="529"/>
      <c r="KRO1442" s="531"/>
      <c r="KRP1442" s="529"/>
      <c r="KRQ1442" s="531"/>
      <c r="KRR1442" s="529"/>
      <c r="KRS1442" s="531"/>
      <c r="KRT1442" s="529"/>
      <c r="KRU1442" s="531"/>
      <c r="KRV1442" s="529"/>
      <c r="KRW1442" s="531"/>
      <c r="KRX1442" s="529"/>
      <c r="KRY1442" s="531"/>
      <c r="KRZ1442" s="529"/>
      <c r="KSA1442" s="531"/>
      <c r="KSB1442" s="529"/>
      <c r="KSC1442" s="531"/>
      <c r="KSD1442" s="529"/>
      <c r="KSE1442" s="531"/>
      <c r="KSF1442" s="529"/>
      <c r="KSG1442" s="531"/>
      <c r="KSH1442" s="529"/>
      <c r="KSI1442" s="531"/>
      <c r="KSJ1442" s="529"/>
      <c r="KSK1442" s="531"/>
      <c r="KSL1442" s="529"/>
      <c r="KSM1442" s="531"/>
      <c r="KSN1442" s="529"/>
      <c r="KSO1442" s="531"/>
      <c r="KSP1442" s="529"/>
      <c r="KSQ1442" s="531"/>
      <c r="KSR1442" s="529"/>
      <c r="KSS1442" s="531"/>
      <c r="KST1442" s="529"/>
      <c r="KSU1442" s="531"/>
      <c r="KSV1442" s="529"/>
      <c r="KSW1442" s="531"/>
      <c r="KSX1442" s="529"/>
      <c r="KSY1442" s="531"/>
      <c r="KSZ1442" s="529"/>
      <c r="KTA1442" s="531"/>
      <c r="KTB1442" s="529"/>
      <c r="KTC1442" s="531"/>
      <c r="KTD1442" s="529"/>
      <c r="KTE1442" s="531"/>
      <c r="KTF1442" s="529"/>
      <c r="KTG1442" s="531"/>
      <c r="KTH1442" s="529"/>
      <c r="KTI1442" s="531"/>
      <c r="KTJ1442" s="529"/>
      <c r="KTK1442" s="531"/>
      <c r="KTL1442" s="529"/>
      <c r="KTM1442" s="531"/>
      <c r="KTN1442" s="529"/>
      <c r="KTO1442" s="531"/>
      <c r="KTP1442" s="529"/>
      <c r="KTQ1442" s="531"/>
      <c r="KTR1442" s="529"/>
      <c r="KTS1442" s="531"/>
      <c r="KTT1442" s="529"/>
      <c r="KTU1442" s="531"/>
      <c r="KTV1442" s="529"/>
      <c r="KTW1442" s="531"/>
      <c r="KTX1442" s="529"/>
      <c r="KTY1442" s="531"/>
      <c r="KTZ1442" s="529"/>
      <c r="KUA1442" s="531"/>
      <c r="KUB1442" s="529"/>
      <c r="KUC1442" s="531"/>
      <c r="KUD1442" s="529"/>
      <c r="KUE1442" s="531"/>
      <c r="KUF1442" s="529"/>
      <c r="KUG1442" s="531"/>
      <c r="KUH1442" s="529"/>
      <c r="KUI1442" s="531"/>
      <c r="KUJ1442" s="529"/>
      <c r="KUK1442" s="531"/>
      <c r="KUL1442" s="529"/>
      <c r="KUM1442" s="531"/>
      <c r="KUN1442" s="529"/>
      <c r="KUO1442" s="531"/>
      <c r="KUP1442" s="529"/>
      <c r="KUQ1442" s="531"/>
      <c r="KUR1442" s="529"/>
      <c r="KUS1442" s="531"/>
      <c r="KUT1442" s="529"/>
      <c r="KUU1442" s="531"/>
      <c r="KUV1442" s="529"/>
      <c r="KUW1442" s="531"/>
      <c r="KUX1442" s="529"/>
      <c r="KUY1442" s="531"/>
      <c r="KUZ1442" s="529"/>
      <c r="KVA1442" s="531"/>
      <c r="KVB1442" s="529"/>
      <c r="KVC1442" s="531"/>
      <c r="KVD1442" s="529"/>
      <c r="KVE1442" s="531"/>
      <c r="KVF1442" s="529"/>
      <c r="KVG1442" s="531"/>
      <c r="KVH1442" s="529"/>
      <c r="KVI1442" s="531"/>
      <c r="KVJ1442" s="529"/>
      <c r="KVK1442" s="531"/>
      <c r="KVL1442" s="529"/>
      <c r="KVM1442" s="531"/>
      <c r="KVN1442" s="529"/>
      <c r="KVO1442" s="531"/>
      <c r="KVP1442" s="529"/>
      <c r="KVQ1442" s="531"/>
      <c r="KVR1442" s="529"/>
      <c r="KVS1442" s="531"/>
      <c r="KVT1442" s="529"/>
      <c r="KVU1442" s="531"/>
      <c r="KVV1442" s="529"/>
      <c r="KVW1442" s="531"/>
      <c r="KVX1442" s="529"/>
      <c r="KVY1442" s="531"/>
      <c r="KVZ1442" s="529"/>
      <c r="KWA1442" s="531"/>
      <c r="KWB1442" s="529"/>
      <c r="KWC1442" s="531"/>
      <c r="KWD1442" s="529"/>
      <c r="KWE1442" s="531"/>
      <c r="KWF1442" s="529"/>
      <c r="KWG1442" s="531"/>
      <c r="KWH1442" s="529"/>
      <c r="KWI1442" s="531"/>
      <c r="KWJ1442" s="529"/>
      <c r="KWK1442" s="531"/>
      <c r="KWL1442" s="529"/>
      <c r="KWM1442" s="531"/>
      <c r="KWN1442" s="529"/>
      <c r="KWO1442" s="531"/>
      <c r="KWP1442" s="529"/>
      <c r="KWQ1442" s="531"/>
      <c r="KWR1442" s="529"/>
      <c r="KWS1442" s="531"/>
      <c r="KWT1442" s="529"/>
      <c r="KWU1442" s="531"/>
      <c r="KWV1442" s="529"/>
      <c r="KWW1442" s="531"/>
      <c r="KWX1442" s="529"/>
      <c r="KWY1442" s="531"/>
      <c r="KWZ1442" s="529"/>
      <c r="KXA1442" s="531"/>
      <c r="KXB1442" s="529"/>
      <c r="KXC1442" s="531"/>
      <c r="KXD1442" s="529"/>
      <c r="KXE1442" s="531"/>
      <c r="KXF1442" s="529"/>
      <c r="KXG1442" s="531"/>
      <c r="KXH1442" s="529"/>
      <c r="KXI1442" s="531"/>
      <c r="KXJ1442" s="529"/>
      <c r="KXK1442" s="531"/>
      <c r="KXL1442" s="529"/>
      <c r="KXM1442" s="531"/>
      <c r="KXN1442" s="529"/>
      <c r="KXO1442" s="531"/>
      <c r="KXP1442" s="529"/>
      <c r="KXQ1442" s="531"/>
      <c r="KXR1442" s="529"/>
      <c r="KXS1442" s="531"/>
      <c r="KXT1442" s="529"/>
      <c r="KXU1442" s="531"/>
      <c r="KXV1442" s="529"/>
      <c r="KXW1442" s="531"/>
      <c r="KXX1442" s="529"/>
      <c r="KXY1442" s="531"/>
      <c r="KXZ1442" s="529"/>
      <c r="KYA1442" s="531"/>
      <c r="KYB1442" s="529"/>
      <c r="KYC1442" s="531"/>
      <c r="KYD1442" s="529"/>
      <c r="KYE1442" s="531"/>
      <c r="KYF1442" s="529"/>
      <c r="KYG1442" s="531"/>
      <c r="KYH1442" s="529"/>
      <c r="KYI1442" s="531"/>
      <c r="KYJ1442" s="529"/>
      <c r="KYK1442" s="531"/>
      <c r="KYL1442" s="529"/>
      <c r="KYM1442" s="531"/>
      <c r="KYN1442" s="529"/>
      <c r="KYO1442" s="531"/>
      <c r="KYP1442" s="529"/>
      <c r="KYQ1442" s="531"/>
      <c r="KYR1442" s="529"/>
      <c r="KYS1442" s="531"/>
      <c r="KYT1442" s="529"/>
      <c r="KYU1442" s="531"/>
      <c r="KYV1442" s="529"/>
      <c r="KYW1442" s="531"/>
      <c r="KYX1442" s="529"/>
      <c r="KYY1442" s="531"/>
      <c r="KYZ1442" s="529"/>
      <c r="KZA1442" s="531"/>
      <c r="KZB1442" s="529"/>
      <c r="KZC1442" s="531"/>
      <c r="KZD1442" s="529"/>
      <c r="KZE1442" s="531"/>
      <c r="KZF1442" s="529"/>
      <c r="KZG1442" s="531"/>
      <c r="KZH1442" s="529"/>
      <c r="KZI1442" s="531"/>
      <c r="KZJ1442" s="529"/>
      <c r="KZK1442" s="531"/>
      <c r="KZL1442" s="529"/>
      <c r="KZM1442" s="531"/>
      <c r="KZN1442" s="529"/>
      <c r="KZO1442" s="531"/>
      <c r="KZP1442" s="529"/>
      <c r="KZQ1442" s="531"/>
      <c r="KZR1442" s="529"/>
      <c r="KZS1442" s="531"/>
      <c r="KZT1442" s="529"/>
      <c r="KZU1442" s="531"/>
      <c r="KZV1442" s="529"/>
      <c r="KZW1442" s="531"/>
      <c r="KZX1442" s="529"/>
      <c r="KZY1442" s="531"/>
      <c r="KZZ1442" s="529"/>
      <c r="LAA1442" s="531"/>
      <c r="LAB1442" s="529"/>
      <c r="LAC1442" s="531"/>
      <c r="LAD1442" s="529"/>
      <c r="LAE1442" s="531"/>
      <c r="LAF1442" s="529"/>
      <c r="LAG1442" s="531"/>
      <c r="LAH1442" s="529"/>
      <c r="LAI1442" s="531"/>
      <c r="LAJ1442" s="529"/>
      <c r="LAK1442" s="531"/>
      <c r="LAL1442" s="529"/>
      <c r="LAM1442" s="531"/>
      <c r="LAN1442" s="529"/>
      <c r="LAO1442" s="531"/>
      <c r="LAP1442" s="529"/>
      <c r="LAQ1442" s="531"/>
      <c r="LAR1442" s="529"/>
      <c r="LAS1442" s="531"/>
      <c r="LAT1442" s="529"/>
      <c r="LAU1442" s="531"/>
      <c r="LAV1442" s="529"/>
      <c r="LAW1442" s="531"/>
      <c r="LAX1442" s="529"/>
      <c r="LAY1442" s="531"/>
      <c r="LAZ1442" s="529"/>
      <c r="LBA1442" s="531"/>
      <c r="LBB1442" s="529"/>
      <c r="LBC1442" s="531"/>
      <c r="LBD1442" s="529"/>
      <c r="LBE1442" s="531"/>
      <c r="LBF1442" s="529"/>
      <c r="LBG1442" s="531"/>
      <c r="LBH1442" s="529"/>
      <c r="LBI1442" s="531"/>
      <c r="LBJ1442" s="529"/>
      <c r="LBK1442" s="531"/>
      <c r="LBL1442" s="529"/>
      <c r="LBM1442" s="531"/>
      <c r="LBN1442" s="529"/>
      <c r="LBO1442" s="531"/>
      <c r="LBP1442" s="529"/>
      <c r="LBQ1442" s="531"/>
      <c r="LBR1442" s="529"/>
      <c r="LBS1442" s="531"/>
      <c r="LBT1442" s="529"/>
      <c r="LBU1442" s="531"/>
      <c r="LBV1442" s="529"/>
      <c r="LBW1442" s="531"/>
      <c r="LBX1442" s="529"/>
      <c r="LBY1442" s="531"/>
      <c r="LBZ1442" s="529"/>
      <c r="LCA1442" s="531"/>
      <c r="LCB1442" s="529"/>
      <c r="LCC1442" s="531"/>
      <c r="LCD1442" s="529"/>
      <c r="LCE1442" s="531"/>
      <c r="LCF1442" s="529"/>
      <c r="LCG1442" s="531"/>
      <c r="LCH1442" s="529"/>
      <c r="LCI1442" s="531"/>
      <c r="LCJ1442" s="529"/>
      <c r="LCK1442" s="531"/>
      <c r="LCL1442" s="529"/>
      <c r="LCM1442" s="531"/>
      <c r="LCN1442" s="529"/>
      <c r="LCO1442" s="531"/>
      <c r="LCP1442" s="529"/>
      <c r="LCQ1442" s="531"/>
      <c r="LCR1442" s="529"/>
      <c r="LCS1442" s="531"/>
      <c r="LCT1442" s="529"/>
      <c r="LCU1442" s="531"/>
      <c r="LCV1442" s="529"/>
      <c r="LCW1442" s="531"/>
      <c r="LCX1442" s="529"/>
      <c r="LCY1442" s="531"/>
      <c r="LCZ1442" s="529"/>
      <c r="LDA1442" s="531"/>
      <c r="LDB1442" s="529"/>
      <c r="LDC1442" s="531"/>
      <c r="LDD1442" s="529"/>
      <c r="LDE1442" s="531"/>
      <c r="LDF1442" s="529"/>
      <c r="LDG1442" s="531"/>
      <c r="LDH1442" s="529"/>
      <c r="LDI1442" s="531"/>
      <c r="LDJ1442" s="529"/>
      <c r="LDK1442" s="531"/>
      <c r="LDL1442" s="529"/>
      <c r="LDM1442" s="531"/>
      <c r="LDN1442" s="529"/>
      <c r="LDO1442" s="531"/>
      <c r="LDP1442" s="529"/>
      <c r="LDQ1442" s="531"/>
      <c r="LDR1442" s="529"/>
      <c r="LDS1442" s="531"/>
      <c r="LDT1442" s="529"/>
      <c r="LDU1442" s="531"/>
      <c r="LDV1442" s="529"/>
      <c r="LDW1442" s="531"/>
      <c r="LDX1442" s="529"/>
      <c r="LDY1442" s="531"/>
      <c r="LDZ1442" s="529"/>
      <c r="LEA1442" s="531"/>
      <c r="LEB1442" s="529"/>
      <c r="LEC1442" s="531"/>
      <c r="LED1442" s="529"/>
      <c r="LEE1442" s="531"/>
      <c r="LEF1442" s="529"/>
      <c r="LEG1442" s="531"/>
      <c r="LEH1442" s="529"/>
      <c r="LEI1442" s="531"/>
      <c r="LEJ1442" s="529"/>
      <c r="LEK1442" s="531"/>
      <c r="LEL1442" s="529"/>
      <c r="LEM1442" s="531"/>
      <c r="LEN1442" s="529"/>
      <c r="LEO1442" s="531"/>
      <c r="LEP1442" s="529"/>
      <c r="LEQ1442" s="531"/>
      <c r="LER1442" s="529"/>
      <c r="LES1442" s="531"/>
      <c r="LET1442" s="529"/>
      <c r="LEU1442" s="531"/>
      <c r="LEV1442" s="529"/>
      <c r="LEW1442" s="531"/>
      <c r="LEX1442" s="529"/>
      <c r="LEY1442" s="531"/>
      <c r="LEZ1442" s="529"/>
      <c r="LFA1442" s="531"/>
      <c r="LFB1442" s="529"/>
      <c r="LFC1442" s="531"/>
      <c r="LFD1442" s="529"/>
      <c r="LFE1442" s="531"/>
      <c r="LFF1442" s="529"/>
      <c r="LFG1442" s="531"/>
      <c r="LFH1442" s="529"/>
      <c r="LFI1442" s="531"/>
      <c r="LFJ1442" s="529"/>
      <c r="LFK1442" s="531"/>
      <c r="LFL1442" s="529"/>
      <c r="LFM1442" s="531"/>
      <c r="LFN1442" s="529"/>
      <c r="LFO1442" s="531"/>
      <c r="LFP1442" s="529"/>
      <c r="LFQ1442" s="531"/>
      <c r="LFR1442" s="529"/>
      <c r="LFS1442" s="531"/>
      <c r="LFT1442" s="529"/>
      <c r="LFU1442" s="531"/>
      <c r="LFV1442" s="529"/>
      <c r="LFW1442" s="531"/>
      <c r="LFX1442" s="529"/>
      <c r="LFY1442" s="531"/>
      <c r="LFZ1442" s="529"/>
      <c r="LGA1442" s="531"/>
      <c r="LGB1442" s="529"/>
      <c r="LGC1442" s="531"/>
      <c r="LGD1442" s="529"/>
      <c r="LGE1442" s="531"/>
      <c r="LGF1442" s="529"/>
      <c r="LGG1442" s="531"/>
      <c r="LGH1442" s="529"/>
      <c r="LGI1442" s="531"/>
      <c r="LGJ1442" s="529"/>
      <c r="LGK1442" s="531"/>
      <c r="LGL1442" s="529"/>
      <c r="LGM1442" s="531"/>
      <c r="LGN1442" s="529"/>
      <c r="LGO1442" s="531"/>
      <c r="LGP1442" s="529"/>
      <c r="LGQ1442" s="531"/>
      <c r="LGR1442" s="529"/>
      <c r="LGS1442" s="531"/>
      <c r="LGT1442" s="529"/>
      <c r="LGU1442" s="531"/>
      <c r="LGV1442" s="529"/>
      <c r="LGW1442" s="531"/>
      <c r="LGX1442" s="529"/>
      <c r="LGY1442" s="531"/>
      <c r="LGZ1442" s="529"/>
      <c r="LHA1442" s="531"/>
      <c r="LHB1442" s="529"/>
      <c r="LHC1442" s="531"/>
      <c r="LHD1442" s="529"/>
      <c r="LHE1442" s="531"/>
      <c r="LHF1442" s="529"/>
      <c r="LHG1442" s="531"/>
      <c r="LHH1442" s="529"/>
      <c r="LHI1442" s="531"/>
      <c r="LHJ1442" s="529"/>
      <c r="LHK1442" s="531"/>
      <c r="LHL1442" s="529"/>
      <c r="LHM1442" s="531"/>
      <c r="LHN1442" s="529"/>
      <c r="LHO1442" s="531"/>
      <c r="LHP1442" s="529"/>
      <c r="LHQ1442" s="531"/>
      <c r="LHR1442" s="529"/>
      <c r="LHS1442" s="531"/>
      <c r="LHT1442" s="529"/>
      <c r="LHU1442" s="531"/>
      <c r="LHV1442" s="529"/>
      <c r="LHW1442" s="531"/>
      <c r="LHX1442" s="529"/>
      <c r="LHY1442" s="531"/>
      <c r="LHZ1442" s="529"/>
      <c r="LIA1442" s="531"/>
      <c r="LIB1442" s="529"/>
      <c r="LIC1442" s="531"/>
      <c r="LID1442" s="529"/>
      <c r="LIE1442" s="531"/>
      <c r="LIF1442" s="529"/>
      <c r="LIG1442" s="531"/>
      <c r="LIH1442" s="529"/>
      <c r="LII1442" s="531"/>
      <c r="LIJ1442" s="529"/>
      <c r="LIK1442" s="531"/>
      <c r="LIL1442" s="529"/>
      <c r="LIM1442" s="531"/>
      <c r="LIN1442" s="529"/>
      <c r="LIO1442" s="531"/>
      <c r="LIP1442" s="529"/>
      <c r="LIQ1442" s="531"/>
      <c r="LIR1442" s="529"/>
      <c r="LIS1442" s="531"/>
      <c r="LIT1442" s="529"/>
      <c r="LIU1442" s="531"/>
      <c r="LIV1442" s="529"/>
      <c r="LIW1442" s="531"/>
      <c r="LIX1442" s="529"/>
      <c r="LIY1442" s="531"/>
      <c r="LIZ1442" s="529"/>
      <c r="LJA1442" s="531"/>
      <c r="LJB1442" s="529"/>
      <c r="LJC1442" s="531"/>
      <c r="LJD1442" s="529"/>
      <c r="LJE1442" s="531"/>
      <c r="LJF1442" s="529"/>
      <c r="LJG1442" s="531"/>
      <c r="LJH1442" s="529"/>
      <c r="LJI1442" s="531"/>
      <c r="LJJ1442" s="529"/>
      <c r="LJK1442" s="531"/>
      <c r="LJL1442" s="529"/>
      <c r="LJM1442" s="531"/>
      <c r="LJN1442" s="529"/>
      <c r="LJO1442" s="531"/>
      <c r="LJP1442" s="529"/>
      <c r="LJQ1442" s="531"/>
      <c r="LJR1442" s="529"/>
      <c r="LJS1442" s="531"/>
      <c r="LJT1442" s="529"/>
      <c r="LJU1442" s="531"/>
      <c r="LJV1442" s="529"/>
      <c r="LJW1442" s="531"/>
      <c r="LJX1442" s="529"/>
      <c r="LJY1442" s="531"/>
      <c r="LJZ1442" s="529"/>
      <c r="LKA1442" s="531"/>
      <c r="LKB1442" s="529"/>
      <c r="LKC1442" s="531"/>
      <c r="LKD1442" s="529"/>
      <c r="LKE1442" s="531"/>
      <c r="LKF1442" s="529"/>
      <c r="LKG1442" s="531"/>
      <c r="LKH1442" s="529"/>
      <c r="LKI1442" s="531"/>
      <c r="LKJ1442" s="529"/>
      <c r="LKK1442" s="531"/>
      <c r="LKL1442" s="529"/>
      <c r="LKM1442" s="531"/>
      <c r="LKN1442" s="529"/>
      <c r="LKO1442" s="531"/>
      <c r="LKP1442" s="529"/>
      <c r="LKQ1442" s="531"/>
      <c r="LKR1442" s="529"/>
      <c r="LKS1442" s="531"/>
      <c r="LKT1442" s="529"/>
      <c r="LKU1442" s="531"/>
      <c r="LKV1442" s="529"/>
      <c r="LKW1442" s="531"/>
      <c r="LKX1442" s="529"/>
      <c r="LKY1442" s="531"/>
      <c r="LKZ1442" s="529"/>
      <c r="LLA1442" s="531"/>
      <c r="LLB1442" s="529"/>
      <c r="LLC1442" s="531"/>
      <c r="LLD1442" s="529"/>
      <c r="LLE1442" s="531"/>
      <c r="LLF1442" s="529"/>
      <c r="LLG1442" s="531"/>
      <c r="LLH1442" s="529"/>
      <c r="LLI1442" s="531"/>
      <c r="LLJ1442" s="529"/>
      <c r="LLK1442" s="531"/>
      <c r="LLL1442" s="529"/>
      <c r="LLM1442" s="531"/>
      <c r="LLN1442" s="529"/>
      <c r="LLO1442" s="531"/>
      <c r="LLP1442" s="529"/>
      <c r="LLQ1442" s="531"/>
      <c r="LLR1442" s="529"/>
      <c r="LLS1442" s="531"/>
      <c r="LLT1442" s="529"/>
      <c r="LLU1442" s="531"/>
      <c r="LLV1442" s="529"/>
      <c r="LLW1442" s="531"/>
      <c r="LLX1442" s="529"/>
      <c r="LLY1442" s="531"/>
      <c r="LLZ1442" s="529"/>
      <c r="LMA1442" s="531"/>
      <c r="LMB1442" s="529"/>
      <c r="LMC1442" s="531"/>
      <c r="LMD1442" s="529"/>
      <c r="LME1442" s="531"/>
      <c r="LMF1442" s="529"/>
      <c r="LMG1442" s="531"/>
      <c r="LMH1442" s="529"/>
      <c r="LMI1442" s="531"/>
      <c r="LMJ1442" s="529"/>
      <c r="LMK1442" s="531"/>
      <c r="LML1442" s="529"/>
      <c r="LMM1442" s="531"/>
      <c r="LMN1442" s="529"/>
      <c r="LMO1442" s="531"/>
      <c r="LMP1442" s="529"/>
      <c r="LMQ1442" s="531"/>
      <c r="LMR1442" s="529"/>
      <c r="LMS1442" s="531"/>
      <c r="LMT1442" s="529"/>
      <c r="LMU1442" s="531"/>
      <c r="LMV1442" s="529"/>
      <c r="LMW1442" s="531"/>
      <c r="LMX1442" s="529"/>
      <c r="LMY1442" s="531"/>
      <c r="LMZ1442" s="529"/>
      <c r="LNA1442" s="531"/>
      <c r="LNB1442" s="529"/>
      <c r="LNC1442" s="531"/>
      <c r="LND1442" s="529"/>
      <c r="LNE1442" s="531"/>
      <c r="LNF1442" s="529"/>
      <c r="LNG1442" s="531"/>
      <c r="LNH1442" s="529"/>
      <c r="LNI1442" s="531"/>
      <c r="LNJ1442" s="529"/>
      <c r="LNK1442" s="531"/>
      <c r="LNL1442" s="529"/>
      <c r="LNM1442" s="531"/>
      <c r="LNN1442" s="529"/>
      <c r="LNO1442" s="531"/>
      <c r="LNP1442" s="529"/>
      <c r="LNQ1442" s="531"/>
      <c r="LNR1442" s="529"/>
      <c r="LNS1442" s="531"/>
      <c r="LNT1442" s="529"/>
      <c r="LNU1442" s="531"/>
      <c r="LNV1442" s="529"/>
      <c r="LNW1442" s="531"/>
      <c r="LNX1442" s="529"/>
      <c r="LNY1442" s="531"/>
      <c r="LNZ1442" s="529"/>
      <c r="LOA1442" s="531"/>
      <c r="LOB1442" s="529"/>
      <c r="LOC1442" s="531"/>
      <c r="LOD1442" s="529"/>
      <c r="LOE1442" s="531"/>
      <c r="LOF1442" s="529"/>
      <c r="LOG1442" s="531"/>
      <c r="LOH1442" s="529"/>
      <c r="LOI1442" s="531"/>
      <c r="LOJ1442" s="529"/>
      <c r="LOK1442" s="531"/>
      <c r="LOL1442" s="529"/>
      <c r="LOM1442" s="531"/>
      <c r="LON1442" s="529"/>
      <c r="LOO1442" s="531"/>
      <c r="LOP1442" s="529"/>
      <c r="LOQ1442" s="531"/>
      <c r="LOR1442" s="529"/>
      <c r="LOS1442" s="531"/>
      <c r="LOT1442" s="529"/>
      <c r="LOU1442" s="531"/>
      <c r="LOV1442" s="529"/>
      <c r="LOW1442" s="531"/>
      <c r="LOX1442" s="529"/>
      <c r="LOY1442" s="531"/>
      <c r="LOZ1442" s="529"/>
      <c r="LPA1442" s="531"/>
      <c r="LPB1442" s="529"/>
      <c r="LPC1442" s="531"/>
      <c r="LPD1442" s="529"/>
      <c r="LPE1442" s="531"/>
      <c r="LPF1442" s="529"/>
      <c r="LPG1442" s="531"/>
      <c r="LPH1442" s="529"/>
      <c r="LPI1442" s="531"/>
      <c r="LPJ1442" s="529"/>
      <c r="LPK1442" s="531"/>
      <c r="LPL1442" s="529"/>
      <c r="LPM1442" s="531"/>
      <c r="LPN1442" s="529"/>
      <c r="LPO1442" s="531"/>
      <c r="LPP1442" s="529"/>
      <c r="LPQ1442" s="531"/>
      <c r="LPR1442" s="529"/>
      <c r="LPS1442" s="531"/>
      <c r="LPT1442" s="529"/>
      <c r="LPU1442" s="531"/>
      <c r="LPV1442" s="529"/>
      <c r="LPW1442" s="531"/>
      <c r="LPX1442" s="529"/>
      <c r="LPY1442" s="531"/>
      <c r="LPZ1442" s="529"/>
      <c r="LQA1442" s="531"/>
      <c r="LQB1442" s="529"/>
      <c r="LQC1442" s="531"/>
      <c r="LQD1442" s="529"/>
      <c r="LQE1442" s="531"/>
      <c r="LQF1442" s="529"/>
      <c r="LQG1442" s="531"/>
      <c r="LQH1442" s="529"/>
      <c r="LQI1442" s="531"/>
      <c r="LQJ1442" s="529"/>
      <c r="LQK1442" s="531"/>
      <c r="LQL1442" s="529"/>
      <c r="LQM1442" s="531"/>
      <c r="LQN1442" s="529"/>
      <c r="LQO1442" s="531"/>
      <c r="LQP1442" s="529"/>
      <c r="LQQ1442" s="531"/>
      <c r="LQR1442" s="529"/>
      <c r="LQS1442" s="531"/>
      <c r="LQT1442" s="529"/>
      <c r="LQU1442" s="531"/>
      <c r="LQV1442" s="529"/>
      <c r="LQW1442" s="531"/>
      <c r="LQX1442" s="529"/>
      <c r="LQY1442" s="531"/>
      <c r="LQZ1442" s="529"/>
      <c r="LRA1442" s="531"/>
      <c r="LRB1442" s="529"/>
      <c r="LRC1442" s="531"/>
      <c r="LRD1442" s="529"/>
      <c r="LRE1442" s="531"/>
      <c r="LRF1442" s="529"/>
      <c r="LRG1442" s="531"/>
      <c r="LRH1442" s="529"/>
      <c r="LRI1442" s="531"/>
      <c r="LRJ1442" s="529"/>
      <c r="LRK1442" s="531"/>
      <c r="LRL1442" s="529"/>
      <c r="LRM1442" s="531"/>
      <c r="LRN1442" s="529"/>
      <c r="LRO1442" s="531"/>
      <c r="LRP1442" s="529"/>
      <c r="LRQ1442" s="531"/>
      <c r="LRR1442" s="529"/>
      <c r="LRS1442" s="531"/>
      <c r="LRT1442" s="529"/>
      <c r="LRU1442" s="531"/>
      <c r="LRV1442" s="529"/>
      <c r="LRW1442" s="531"/>
      <c r="LRX1442" s="529"/>
      <c r="LRY1442" s="531"/>
      <c r="LRZ1442" s="529"/>
      <c r="LSA1442" s="531"/>
      <c r="LSB1442" s="529"/>
      <c r="LSC1442" s="531"/>
      <c r="LSD1442" s="529"/>
      <c r="LSE1442" s="531"/>
      <c r="LSF1442" s="529"/>
      <c r="LSG1442" s="531"/>
      <c r="LSH1442" s="529"/>
      <c r="LSI1442" s="531"/>
      <c r="LSJ1442" s="529"/>
      <c r="LSK1442" s="531"/>
      <c r="LSL1442" s="529"/>
      <c r="LSM1442" s="531"/>
      <c r="LSN1442" s="529"/>
      <c r="LSO1442" s="531"/>
      <c r="LSP1442" s="529"/>
      <c r="LSQ1442" s="531"/>
      <c r="LSR1442" s="529"/>
      <c r="LSS1442" s="531"/>
      <c r="LST1442" s="529"/>
      <c r="LSU1442" s="531"/>
      <c r="LSV1442" s="529"/>
      <c r="LSW1442" s="531"/>
      <c r="LSX1442" s="529"/>
      <c r="LSY1442" s="531"/>
      <c r="LSZ1442" s="529"/>
      <c r="LTA1442" s="531"/>
      <c r="LTB1442" s="529"/>
      <c r="LTC1442" s="531"/>
      <c r="LTD1442" s="529"/>
      <c r="LTE1442" s="531"/>
      <c r="LTF1442" s="529"/>
      <c r="LTG1442" s="531"/>
      <c r="LTH1442" s="529"/>
      <c r="LTI1442" s="531"/>
      <c r="LTJ1442" s="529"/>
      <c r="LTK1442" s="531"/>
      <c r="LTL1442" s="529"/>
      <c r="LTM1442" s="531"/>
      <c r="LTN1442" s="529"/>
      <c r="LTO1442" s="531"/>
      <c r="LTP1442" s="529"/>
      <c r="LTQ1442" s="531"/>
      <c r="LTR1442" s="529"/>
      <c r="LTS1442" s="531"/>
      <c r="LTT1442" s="529"/>
      <c r="LTU1442" s="531"/>
      <c r="LTV1442" s="529"/>
      <c r="LTW1442" s="531"/>
      <c r="LTX1442" s="529"/>
      <c r="LTY1442" s="531"/>
      <c r="LTZ1442" s="529"/>
      <c r="LUA1442" s="531"/>
      <c r="LUB1442" s="529"/>
      <c r="LUC1442" s="531"/>
      <c r="LUD1442" s="529"/>
      <c r="LUE1442" s="531"/>
      <c r="LUF1442" s="529"/>
      <c r="LUG1442" s="531"/>
      <c r="LUH1442" s="529"/>
      <c r="LUI1442" s="531"/>
      <c r="LUJ1442" s="529"/>
      <c r="LUK1442" s="531"/>
      <c r="LUL1442" s="529"/>
      <c r="LUM1442" s="531"/>
      <c r="LUN1442" s="529"/>
      <c r="LUO1442" s="531"/>
      <c r="LUP1442" s="529"/>
      <c r="LUQ1442" s="531"/>
      <c r="LUR1442" s="529"/>
      <c r="LUS1442" s="531"/>
      <c r="LUT1442" s="529"/>
      <c r="LUU1442" s="531"/>
      <c r="LUV1442" s="529"/>
      <c r="LUW1442" s="531"/>
      <c r="LUX1442" s="529"/>
      <c r="LUY1442" s="531"/>
      <c r="LUZ1442" s="529"/>
      <c r="LVA1442" s="531"/>
      <c r="LVB1442" s="529"/>
      <c r="LVC1442" s="531"/>
      <c r="LVD1442" s="529"/>
      <c r="LVE1442" s="531"/>
      <c r="LVF1442" s="529"/>
      <c r="LVG1442" s="531"/>
      <c r="LVH1442" s="529"/>
      <c r="LVI1442" s="531"/>
      <c r="LVJ1442" s="529"/>
      <c r="LVK1442" s="531"/>
      <c r="LVL1442" s="529"/>
      <c r="LVM1442" s="531"/>
      <c r="LVN1442" s="529"/>
      <c r="LVO1442" s="531"/>
      <c r="LVP1442" s="529"/>
      <c r="LVQ1442" s="531"/>
      <c r="LVR1442" s="529"/>
      <c r="LVS1442" s="531"/>
      <c r="LVT1442" s="529"/>
      <c r="LVU1442" s="531"/>
      <c r="LVV1442" s="529"/>
      <c r="LVW1442" s="531"/>
      <c r="LVX1442" s="529"/>
      <c r="LVY1442" s="531"/>
      <c r="LVZ1442" s="529"/>
      <c r="LWA1442" s="531"/>
      <c r="LWB1442" s="529"/>
      <c r="LWC1442" s="531"/>
      <c r="LWD1442" s="529"/>
      <c r="LWE1442" s="531"/>
      <c r="LWF1442" s="529"/>
      <c r="LWG1442" s="531"/>
      <c r="LWH1442" s="529"/>
      <c r="LWI1442" s="531"/>
      <c r="LWJ1442" s="529"/>
      <c r="LWK1442" s="531"/>
      <c r="LWL1442" s="529"/>
      <c r="LWM1442" s="531"/>
      <c r="LWN1442" s="529"/>
      <c r="LWO1442" s="531"/>
      <c r="LWP1442" s="529"/>
      <c r="LWQ1442" s="531"/>
      <c r="LWR1442" s="529"/>
      <c r="LWS1442" s="531"/>
      <c r="LWT1442" s="529"/>
      <c r="LWU1442" s="531"/>
      <c r="LWV1442" s="529"/>
      <c r="LWW1442" s="531"/>
      <c r="LWX1442" s="529"/>
      <c r="LWY1442" s="531"/>
      <c r="LWZ1442" s="529"/>
      <c r="LXA1442" s="531"/>
      <c r="LXB1442" s="529"/>
      <c r="LXC1442" s="531"/>
      <c r="LXD1442" s="529"/>
      <c r="LXE1442" s="531"/>
      <c r="LXF1442" s="529"/>
      <c r="LXG1442" s="531"/>
      <c r="LXH1442" s="529"/>
      <c r="LXI1442" s="531"/>
      <c r="LXJ1442" s="529"/>
      <c r="LXK1442" s="531"/>
      <c r="LXL1442" s="529"/>
      <c r="LXM1442" s="531"/>
      <c r="LXN1442" s="529"/>
      <c r="LXO1442" s="531"/>
      <c r="LXP1442" s="529"/>
      <c r="LXQ1442" s="531"/>
      <c r="LXR1442" s="529"/>
      <c r="LXS1442" s="531"/>
      <c r="LXT1442" s="529"/>
      <c r="LXU1442" s="531"/>
      <c r="LXV1442" s="529"/>
      <c r="LXW1442" s="531"/>
      <c r="LXX1442" s="529"/>
      <c r="LXY1442" s="531"/>
      <c r="LXZ1442" s="529"/>
      <c r="LYA1442" s="531"/>
      <c r="LYB1442" s="529"/>
      <c r="LYC1442" s="531"/>
      <c r="LYD1442" s="529"/>
      <c r="LYE1442" s="531"/>
      <c r="LYF1442" s="529"/>
      <c r="LYG1442" s="531"/>
      <c r="LYH1442" s="529"/>
      <c r="LYI1442" s="531"/>
      <c r="LYJ1442" s="529"/>
      <c r="LYK1442" s="531"/>
      <c r="LYL1442" s="529"/>
      <c r="LYM1442" s="531"/>
      <c r="LYN1442" s="529"/>
      <c r="LYO1442" s="531"/>
      <c r="LYP1442" s="529"/>
      <c r="LYQ1442" s="531"/>
      <c r="LYR1442" s="529"/>
      <c r="LYS1442" s="531"/>
      <c r="LYT1442" s="529"/>
      <c r="LYU1442" s="531"/>
      <c r="LYV1442" s="529"/>
      <c r="LYW1442" s="531"/>
      <c r="LYX1442" s="529"/>
      <c r="LYY1442" s="531"/>
      <c r="LYZ1442" s="529"/>
      <c r="LZA1442" s="531"/>
      <c r="LZB1442" s="529"/>
      <c r="LZC1442" s="531"/>
      <c r="LZD1442" s="529"/>
      <c r="LZE1442" s="531"/>
      <c r="LZF1442" s="529"/>
      <c r="LZG1442" s="531"/>
      <c r="LZH1442" s="529"/>
      <c r="LZI1442" s="531"/>
      <c r="LZJ1442" s="529"/>
      <c r="LZK1442" s="531"/>
      <c r="LZL1442" s="529"/>
      <c r="LZM1442" s="531"/>
      <c r="LZN1442" s="529"/>
      <c r="LZO1442" s="531"/>
      <c r="LZP1442" s="529"/>
      <c r="LZQ1442" s="531"/>
      <c r="LZR1442" s="529"/>
      <c r="LZS1442" s="531"/>
      <c r="LZT1442" s="529"/>
      <c r="LZU1442" s="531"/>
      <c r="LZV1442" s="529"/>
      <c r="LZW1442" s="531"/>
      <c r="LZX1442" s="529"/>
      <c r="LZY1442" s="531"/>
      <c r="LZZ1442" s="529"/>
      <c r="MAA1442" s="531"/>
      <c r="MAB1442" s="529"/>
      <c r="MAC1442" s="531"/>
      <c r="MAD1442" s="529"/>
      <c r="MAE1442" s="531"/>
      <c r="MAF1442" s="529"/>
      <c r="MAG1442" s="531"/>
      <c r="MAH1442" s="529"/>
      <c r="MAI1442" s="531"/>
      <c r="MAJ1442" s="529"/>
      <c r="MAK1442" s="531"/>
      <c r="MAL1442" s="529"/>
      <c r="MAM1442" s="531"/>
      <c r="MAN1442" s="529"/>
      <c r="MAO1442" s="531"/>
      <c r="MAP1442" s="529"/>
      <c r="MAQ1442" s="531"/>
      <c r="MAR1442" s="529"/>
      <c r="MAS1442" s="531"/>
      <c r="MAT1442" s="529"/>
      <c r="MAU1442" s="531"/>
      <c r="MAV1442" s="529"/>
      <c r="MAW1442" s="531"/>
      <c r="MAX1442" s="529"/>
      <c r="MAY1442" s="531"/>
      <c r="MAZ1442" s="529"/>
      <c r="MBA1442" s="531"/>
      <c r="MBB1442" s="529"/>
      <c r="MBC1442" s="531"/>
      <c r="MBD1442" s="529"/>
      <c r="MBE1442" s="531"/>
      <c r="MBF1442" s="529"/>
      <c r="MBG1442" s="531"/>
      <c r="MBH1442" s="529"/>
      <c r="MBI1442" s="531"/>
      <c r="MBJ1442" s="529"/>
      <c r="MBK1442" s="531"/>
      <c r="MBL1442" s="529"/>
      <c r="MBM1442" s="531"/>
      <c r="MBN1442" s="529"/>
      <c r="MBO1442" s="531"/>
      <c r="MBP1442" s="529"/>
      <c r="MBQ1442" s="531"/>
      <c r="MBR1442" s="529"/>
      <c r="MBS1442" s="531"/>
      <c r="MBT1442" s="529"/>
      <c r="MBU1442" s="531"/>
      <c r="MBV1442" s="529"/>
      <c r="MBW1442" s="531"/>
      <c r="MBX1442" s="529"/>
      <c r="MBY1442" s="531"/>
      <c r="MBZ1442" s="529"/>
      <c r="MCA1442" s="531"/>
      <c r="MCB1442" s="529"/>
      <c r="MCC1442" s="531"/>
      <c r="MCD1442" s="529"/>
      <c r="MCE1442" s="531"/>
      <c r="MCF1442" s="529"/>
      <c r="MCG1442" s="531"/>
      <c r="MCH1442" s="529"/>
      <c r="MCI1442" s="531"/>
      <c r="MCJ1442" s="529"/>
      <c r="MCK1442" s="531"/>
      <c r="MCL1442" s="529"/>
      <c r="MCM1442" s="531"/>
      <c r="MCN1442" s="529"/>
      <c r="MCO1442" s="531"/>
      <c r="MCP1442" s="529"/>
      <c r="MCQ1442" s="531"/>
      <c r="MCR1442" s="529"/>
      <c r="MCS1442" s="531"/>
      <c r="MCT1442" s="529"/>
      <c r="MCU1442" s="531"/>
      <c r="MCV1442" s="529"/>
      <c r="MCW1442" s="531"/>
      <c r="MCX1442" s="529"/>
      <c r="MCY1442" s="531"/>
      <c r="MCZ1442" s="529"/>
      <c r="MDA1442" s="531"/>
      <c r="MDB1442" s="529"/>
      <c r="MDC1442" s="531"/>
      <c r="MDD1442" s="529"/>
      <c r="MDE1442" s="531"/>
      <c r="MDF1442" s="529"/>
      <c r="MDG1442" s="531"/>
      <c r="MDH1442" s="529"/>
      <c r="MDI1442" s="531"/>
      <c r="MDJ1442" s="529"/>
      <c r="MDK1442" s="531"/>
      <c r="MDL1442" s="529"/>
      <c r="MDM1442" s="531"/>
      <c r="MDN1442" s="529"/>
      <c r="MDO1442" s="531"/>
      <c r="MDP1442" s="529"/>
      <c r="MDQ1442" s="531"/>
      <c r="MDR1442" s="529"/>
      <c r="MDS1442" s="531"/>
      <c r="MDT1442" s="529"/>
      <c r="MDU1442" s="531"/>
      <c r="MDV1442" s="529"/>
      <c r="MDW1442" s="531"/>
      <c r="MDX1442" s="529"/>
      <c r="MDY1442" s="531"/>
      <c r="MDZ1442" s="529"/>
      <c r="MEA1442" s="531"/>
      <c r="MEB1442" s="529"/>
      <c r="MEC1442" s="531"/>
      <c r="MED1442" s="529"/>
      <c r="MEE1442" s="531"/>
      <c r="MEF1442" s="529"/>
      <c r="MEG1442" s="531"/>
      <c r="MEH1442" s="529"/>
      <c r="MEI1442" s="531"/>
      <c r="MEJ1442" s="529"/>
      <c r="MEK1442" s="531"/>
      <c r="MEL1442" s="529"/>
      <c r="MEM1442" s="531"/>
      <c r="MEN1442" s="529"/>
      <c r="MEO1442" s="531"/>
      <c r="MEP1442" s="529"/>
      <c r="MEQ1442" s="531"/>
      <c r="MER1442" s="529"/>
      <c r="MES1442" s="531"/>
      <c r="MET1442" s="529"/>
      <c r="MEU1442" s="531"/>
      <c r="MEV1442" s="529"/>
      <c r="MEW1442" s="531"/>
      <c r="MEX1442" s="529"/>
      <c r="MEY1442" s="531"/>
      <c r="MEZ1442" s="529"/>
      <c r="MFA1442" s="531"/>
      <c r="MFB1442" s="529"/>
      <c r="MFC1442" s="531"/>
      <c r="MFD1442" s="529"/>
      <c r="MFE1442" s="531"/>
      <c r="MFF1442" s="529"/>
      <c r="MFG1442" s="531"/>
      <c r="MFH1442" s="529"/>
      <c r="MFI1442" s="531"/>
      <c r="MFJ1442" s="529"/>
      <c r="MFK1442" s="531"/>
      <c r="MFL1442" s="529"/>
      <c r="MFM1442" s="531"/>
      <c r="MFN1442" s="529"/>
      <c r="MFO1442" s="531"/>
      <c r="MFP1442" s="529"/>
      <c r="MFQ1442" s="531"/>
      <c r="MFR1442" s="529"/>
      <c r="MFS1442" s="531"/>
      <c r="MFT1442" s="529"/>
      <c r="MFU1442" s="531"/>
      <c r="MFV1442" s="529"/>
      <c r="MFW1442" s="531"/>
      <c r="MFX1442" s="529"/>
      <c r="MFY1442" s="531"/>
      <c r="MFZ1442" s="529"/>
      <c r="MGA1442" s="531"/>
      <c r="MGB1442" s="529"/>
      <c r="MGC1442" s="531"/>
      <c r="MGD1442" s="529"/>
      <c r="MGE1442" s="531"/>
      <c r="MGF1442" s="529"/>
      <c r="MGG1442" s="531"/>
      <c r="MGH1442" s="529"/>
      <c r="MGI1442" s="531"/>
      <c r="MGJ1442" s="529"/>
      <c r="MGK1442" s="531"/>
      <c r="MGL1442" s="529"/>
      <c r="MGM1442" s="531"/>
      <c r="MGN1442" s="529"/>
      <c r="MGO1442" s="531"/>
      <c r="MGP1442" s="529"/>
      <c r="MGQ1442" s="531"/>
      <c r="MGR1442" s="529"/>
      <c r="MGS1442" s="531"/>
      <c r="MGT1442" s="529"/>
      <c r="MGU1442" s="531"/>
      <c r="MGV1442" s="529"/>
      <c r="MGW1442" s="531"/>
      <c r="MGX1442" s="529"/>
      <c r="MGY1442" s="531"/>
      <c r="MGZ1442" s="529"/>
      <c r="MHA1442" s="531"/>
      <c r="MHB1442" s="529"/>
      <c r="MHC1442" s="531"/>
      <c r="MHD1442" s="529"/>
      <c r="MHE1442" s="531"/>
      <c r="MHF1442" s="529"/>
      <c r="MHG1442" s="531"/>
      <c r="MHH1442" s="529"/>
      <c r="MHI1442" s="531"/>
      <c r="MHJ1442" s="529"/>
      <c r="MHK1442" s="531"/>
      <c r="MHL1442" s="529"/>
      <c r="MHM1442" s="531"/>
      <c r="MHN1442" s="529"/>
      <c r="MHO1442" s="531"/>
      <c r="MHP1442" s="529"/>
      <c r="MHQ1442" s="531"/>
      <c r="MHR1442" s="529"/>
      <c r="MHS1442" s="531"/>
      <c r="MHT1442" s="529"/>
      <c r="MHU1442" s="531"/>
      <c r="MHV1442" s="529"/>
      <c r="MHW1442" s="531"/>
      <c r="MHX1442" s="529"/>
      <c r="MHY1442" s="531"/>
      <c r="MHZ1442" s="529"/>
      <c r="MIA1442" s="531"/>
      <c r="MIB1442" s="529"/>
      <c r="MIC1442" s="531"/>
      <c r="MID1442" s="529"/>
      <c r="MIE1442" s="531"/>
      <c r="MIF1442" s="529"/>
      <c r="MIG1442" s="531"/>
      <c r="MIH1442" s="529"/>
      <c r="MII1442" s="531"/>
      <c r="MIJ1442" s="529"/>
      <c r="MIK1442" s="531"/>
      <c r="MIL1442" s="529"/>
      <c r="MIM1442" s="531"/>
      <c r="MIN1442" s="529"/>
      <c r="MIO1442" s="531"/>
      <c r="MIP1442" s="529"/>
      <c r="MIQ1442" s="531"/>
      <c r="MIR1442" s="529"/>
      <c r="MIS1442" s="531"/>
      <c r="MIT1442" s="529"/>
      <c r="MIU1442" s="531"/>
      <c r="MIV1442" s="529"/>
      <c r="MIW1442" s="531"/>
      <c r="MIX1442" s="529"/>
      <c r="MIY1442" s="531"/>
      <c r="MIZ1442" s="529"/>
      <c r="MJA1442" s="531"/>
      <c r="MJB1442" s="529"/>
      <c r="MJC1442" s="531"/>
      <c r="MJD1442" s="529"/>
      <c r="MJE1442" s="531"/>
      <c r="MJF1442" s="529"/>
      <c r="MJG1442" s="531"/>
      <c r="MJH1442" s="529"/>
      <c r="MJI1442" s="531"/>
      <c r="MJJ1442" s="529"/>
      <c r="MJK1442" s="531"/>
      <c r="MJL1442" s="529"/>
      <c r="MJM1442" s="531"/>
      <c r="MJN1442" s="529"/>
      <c r="MJO1442" s="531"/>
      <c r="MJP1442" s="529"/>
      <c r="MJQ1442" s="531"/>
      <c r="MJR1442" s="529"/>
      <c r="MJS1442" s="531"/>
      <c r="MJT1442" s="529"/>
      <c r="MJU1442" s="531"/>
      <c r="MJV1442" s="529"/>
      <c r="MJW1442" s="531"/>
      <c r="MJX1442" s="529"/>
      <c r="MJY1442" s="531"/>
      <c r="MJZ1442" s="529"/>
      <c r="MKA1442" s="531"/>
      <c r="MKB1442" s="529"/>
      <c r="MKC1442" s="531"/>
      <c r="MKD1442" s="529"/>
      <c r="MKE1442" s="531"/>
      <c r="MKF1442" s="529"/>
      <c r="MKG1442" s="531"/>
      <c r="MKH1442" s="529"/>
      <c r="MKI1442" s="531"/>
      <c r="MKJ1442" s="529"/>
      <c r="MKK1442" s="531"/>
      <c r="MKL1442" s="529"/>
      <c r="MKM1442" s="531"/>
      <c r="MKN1442" s="529"/>
      <c r="MKO1442" s="531"/>
      <c r="MKP1442" s="529"/>
      <c r="MKQ1442" s="531"/>
      <c r="MKR1442" s="529"/>
      <c r="MKS1442" s="531"/>
      <c r="MKT1442" s="529"/>
      <c r="MKU1442" s="531"/>
      <c r="MKV1442" s="529"/>
      <c r="MKW1442" s="531"/>
      <c r="MKX1442" s="529"/>
      <c r="MKY1442" s="531"/>
      <c r="MKZ1442" s="529"/>
      <c r="MLA1442" s="531"/>
      <c r="MLB1442" s="529"/>
      <c r="MLC1442" s="531"/>
      <c r="MLD1442" s="529"/>
      <c r="MLE1442" s="531"/>
      <c r="MLF1442" s="529"/>
      <c r="MLG1442" s="531"/>
      <c r="MLH1442" s="529"/>
      <c r="MLI1442" s="531"/>
      <c r="MLJ1442" s="529"/>
      <c r="MLK1442" s="531"/>
      <c r="MLL1442" s="529"/>
      <c r="MLM1442" s="531"/>
      <c r="MLN1442" s="529"/>
      <c r="MLO1442" s="531"/>
      <c r="MLP1442" s="529"/>
      <c r="MLQ1442" s="531"/>
      <c r="MLR1442" s="529"/>
      <c r="MLS1442" s="531"/>
      <c r="MLT1442" s="529"/>
      <c r="MLU1442" s="531"/>
      <c r="MLV1442" s="529"/>
      <c r="MLW1442" s="531"/>
      <c r="MLX1442" s="529"/>
      <c r="MLY1442" s="531"/>
      <c r="MLZ1442" s="529"/>
      <c r="MMA1442" s="531"/>
      <c r="MMB1442" s="529"/>
      <c r="MMC1442" s="531"/>
      <c r="MMD1442" s="529"/>
      <c r="MME1442" s="531"/>
      <c r="MMF1442" s="529"/>
      <c r="MMG1442" s="531"/>
      <c r="MMH1442" s="529"/>
      <c r="MMI1442" s="531"/>
      <c r="MMJ1442" s="529"/>
      <c r="MMK1442" s="531"/>
      <c r="MML1442" s="529"/>
      <c r="MMM1442" s="531"/>
      <c r="MMN1442" s="529"/>
      <c r="MMO1442" s="531"/>
      <c r="MMP1442" s="529"/>
      <c r="MMQ1442" s="531"/>
      <c r="MMR1442" s="529"/>
      <c r="MMS1442" s="531"/>
      <c r="MMT1442" s="529"/>
      <c r="MMU1442" s="531"/>
      <c r="MMV1442" s="529"/>
      <c r="MMW1442" s="531"/>
      <c r="MMX1442" s="529"/>
      <c r="MMY1442" s="531"/>
      <c r="MMZ1442" s="529"/>
      <c r="MNA1442" s="531"/>
      <c r="MNB1442" s="529"/>
      <c r="MNC1442" s="531"/>
      <c r="MND1442" s="529"/>
      <c r="MNE1442" s="531"/>
      <c r="MNF1442" s="529"/>
      <c r="MNG1442" s="531"/>
      <c r="MNH1442" s="529"/>
      <c r="MNI1442" s="531"/>
      <c r="MNJ1442" s="529"/>
      <c r="MNK1442" s="531"/>
      <c r="MNL1442" s="529"/>
      <c r="MNM1442" s="531"/>
      <c r="MNN1442" s="529"/>
      <c r="MNO1442" s="531"/>
      <c r="MNP1442" s="529"/>
      <c r="MNQ1442" s="531"/>
      <c r="MNR1442" s="529"/>
      <c r="MNS1442" s="531"/>
      <c r="MNT1442" s="529"/>
      <c r="MNU1442" s="531"/>
      <c r="MNV1442" s="529"/>
      <c r="MNW1442" s="531"/>
      <c r="MNX1442" s="529"/>
      <c r="MNY1442" s="531"/>
      <c r="MNZ1442" s="529"/>
      <c r="MOA1442" s="531"/>
      <c r="MOB1442" s="529"/>
      <c r="MOC1442" s="531"/>
      <c r="MOD1442" s="529"/>
      <c r="MOE1442" s="531"/>
      <c r="MOF1442" s="529"/>
      <c r="MOG1442" s="531"/>
      <c r="MOH1442" s="529"/>
      <c r="MOI1442" s="531"/>
      <c r="MOJ1442" s="529"/>
      <c r="MOK1442" s="531"/>
      <c r="MOL1442" s="529"/>
      <c r="MOM1442" s="531"/>
      <c r="MON1442" s="529"/>
      <c r="MOO1442" s="531"/>
      <c r="MOP1442" s="529"/>
      <c r="MOQ1442" s="531"/>
      <c r="MOR1442" s="529"/>
      <c r="MOS1442" s="531"/>
      <c r="MOT1442" s="529"/>
      <c r="MOU1442" s="531"/>
      <c r="MOV1442" s="529"/>
      <c r="MOW1442" s="531"/>
      <c r="MOX1442" s="529"/>
      <c r="MOY1442" s="531"/>
      <c r="MOZ1442" s="529"/>
      <c r="MPA1442" s="531"/>
      <c r="MPB1442" s="529"/>
      <c r="MPC1442" s="531"/>
      <c r="MPD1442" s="529"/>
      <c r="MPE1442" s="531"/>
      <c r="MPF1442" s="529"/>
      <c r="MPG1442" s="531"/>
      <c r="MPH1442" s="529"/>
      <c r="MPI1442" s="531"/>
      <c r="MPJ1442" s="529"/>
      <c r="MPK1442" s="531"/>
      <c r="MPL1442" s="529"/>
      <c r="MPM1442" s="531"/>
      <c r="MPN1442" s="529"/>
      <c r="MPO1442" s="531"/>
      <c r="MPP1442" s="529"/>
      <c r="MPQ1442" s="531"/>
      <c r="MPR1442" s="529"/>
      <c r="MPS1442" s="531"/>
      <c r="MPT1442" s="529"/>
      <c r="MPU1442" s="531"/>
      <c r="MPV1442" s="529"/>
      <c r="MPW1442" s="531"/>
      <c r="MPX1442" s="529"/>
      <c r="MPY1442" s="531"/>
      <c r="MPZ1442" s="529"/>
      <c r="MQA1442" s="531"/>
      <c r="MQB1442" s="529"/>
      <c r="MQC1442" s="531"/>
      <c r="MQD1442" s="529"/>
      <c r="MQE1442" s="531"/>
      <c r="MQF1442" s="529"/>
      <c r="MQG1442" s="531"/>
      <c r="MQH1442" s="529"/>
      <c r="MQI1442" s="531"/>
      <c r="MQJ1442" s="529"/>
      <c r="MQK1442" s="531"/>
      <c r="MQL1442" s="529"/>
      <c r="MQM1442" s="531"/>
      <c r="MQN1442" s="529"/>
      <c r="MQO1442" s="531"/>
      <c r="MQP1442" s="529"/>
      <c r="MQQ1442" s="531"/>
      <c r="MQR1442" s="529"/>
      <c r="MQS1442" s="531"/>
      <c r="MQT1442" s="529"/>
      <c r="MQU1442" s="531"/>
      <c r="MQV1442" s="529"/>
      <c r="MQW1442" s="531"/>
      <c r="MQX1442" s="529"/>
      <c r="MQY1442" s="531"/>
      <c r="MQZ1442" s="529"/>
      <c r="MRA1442" s="531"/>
      <c r="MRB1442" s="529"/>
      <c r="MRC1442" s="531"/>
      <c r="MRD1442" s="529"/>
      <c r="MRE1442" s="531"/>
      <c r="MRF1442" s="529"/>
      <c r="MRG1442" s="531"/>
      <c r="MRH1442" s="529"/>
      <c r="MRI1442" s="531"/>
      <c r="MRJ1442" s="529"/>
      <c r="MRK1442" s="531"/>
      <c r="MRL1442" s="529"/>
      <c r="MRM1442" s="531"/>
      <c r="MRN1442" s="529"/>
      <c r="MRO1442" s="531"/>
      <c r="MRP1442" s="529"/>
      <c r="MRQ1442" s="531"/>
      <c r="MRR1442" s="529"/>
      <c r="MRS1442" s="531"/>
      <c r="MRT1442" s="529"/>
      <c r="MRU1442" s="531"/>
      <c r="MRV1442" s="529"/>
      <c r="MRW1442" s="531"/>
      <c r="MRX1442" s="529"/>
      <c r="MRY1442" s="531"/>
      <c r="MRZ1442" s="529"/>
      <c r="MSA1442" s="531"/>
      <c r="MSB1442" s="529"/>
      <c r="MSC1442" s="531"/>
      <c r="MSD1442" s="529"/>
      <c r="MSE1442" s="531"/>
      <c r="MSF1442" s="529"/>
      <c r="MSG1442" s="531"/>
      <c r="MSH1442" s="529"/>
      <c r="MSI1442" s="531"/>
      <c r="MSJ1442" s="529"/>
      <c r="MSK1442" s="531"/>
      <c r="MSL1442" s="529"/>
      <c r="MSM1442" s="531"/>
      <c r="MSN1442" s="529"/>
      <c r="MSO1442" s="531"/>
      <c r="MSP1442" s="529"/>
      <c r="MSQ1442" s="531"/>
      <c r="MSR1442" s="529"/>
      <c r="MSS1442" s="531"/>
      <c r="MST1442" s="529"/>
      <c r="MSU1442" s="531"/>
      <c r="MSV1442" s="529"/>
      <c r="MSW1442" s="531"/>
      <c r="MSX1442" s="529"/>
      <c r="MSY1442" s="531"/>
      <c r="MSZ1442" s="529"/>
      <c r="MTA1442" s="531"/>
      <c r="MTB1442" s="529"/>
      <c r="MTC1442" s="531"/>
      <c r="MTD1442" s="529"/>
      <c r="MTE1442" s="531"/>
      <c r="MTF1442" s="529"/>
      <c r="MTG1442" s="531"/>
      <c r="MTH1442" s="529"/>
      <c r="MTI1442" s="531"/>
      <c r="MTJ1442" s="529"/>
      <c r="MTK1442" s="531"/>
      <c r="MTL1442" s="529"/>
      <c r="MTM1442" s="531"/>
      <c r="MTN1442" s="529"/>
      <c r="MTO1442" s="531"/>
      <c r="MTP1442" s="529"/>
      <c r="MTQ1442" s="531"/>
      <c r="MTR1442" s="529"/>
      <c r="MTS1442" s="531"/>
      <c r="MTT1442" s="529"/>
      <c r="MTU1442" s="531"/>
      <c r="MTV1442" s="529"/>
      <c r="MTW1442" s="531"/>
      <c r="MTX1442" s="529"/>
      <c r="MTY1442" s="531"/>
      <c r="MTZ1442" s="529"/>
      <c r="MUA1442" s="531"/>
      <c r="MUB1442" s="529"/>
      <c r="MUC1442" s="531"/>
      <c r="MUD1442" s="529"/>
      <c r="MUE1442" s="531"/>
      <c r="MUF1442" s="529"/>
      <c r="MUG1442" s="531"/>
      <c r="MUH1442" s="529"/>
      <c r="MUI1442" s="531"/>
      <c r="MUJ1442" s="529"/>
      <c r="MUK1442" s="531"/>
      <c r="MUL1442" s="529"/>
      <c r="MUM1442" s="531"/>
      <c r="MUN1442" s="529"/>
      <c r="MUO1442" s="531"/>
      <c r="MUP1442" s="529"/>
      <c r="MUQ1442" s="531"/>
      <c r="MUR1442" s="529"/>
      <c r="MUS1442" s="531"/>
      <c r="MUT1442" s="529"/>
      <c r="MUU1442" s="531"/>
      <c r="MUV1442" s="529"/>
      <c r="MUW1442" s="531"/>
      <c r="MUX1442" s="529"/>
      <c r="MUY1442" s="531"/>
      <c r="MUZ1442" s="529"/>
      <c r="MVA1442" s="531"/>
      <c r="MVB1442" s="529"/>
      <c r="MVC1442" s="531"/>
      <c r="MVD1442" s="529"/>
      <c r="MVE1442" s="531"/>
      <c r="MVF1442" s="529"/>
      <c r="MVG1442" s="531"/>
      <c r="MVH1442" s="529"/>
      <c r="MVI1442" s="531"/>
      <c r="MVJ1442" s="529"/>
      <c r="MVK1442" s="531"/>
      <c r="MVL1442" s="529"/>
      <c r="MVM1442" s="531"/>
      <c r="MVN1442" s="529"/>
      <c r="MVO1442" s="531"/>
      <c r="MVP1442" s="529"/>
      <c r="MVQ1442" s="531"/>
      <c r="MVR1442" s="529"/>
      <c r="MVS1442" s="531"/>
      <c r="MVT1442" s="529"/>
      <c r="MVU1442" s="531"/>
      <c r="MVV1442" s="529"/>
      <c r="MVW1442" s="531"/>
      <c r="MVX1442" s="529"/>
      <c r="MVY1442" s="531"/>
      <c r="MVZ1442" s="529"/>
      <c r="MWA1442" s="531"/>
      <c r="MWB1442" s="529"/>
      <c r="MWC1442" s="531"/>
      <c r="MWD1442" s="529"/>
      <c r="MWE1442" s="531"/>
      <c r="MWF1442" s="529"/>
      <c r="MWG1442" s="531"/>
      <c r="MWH1442" s="529"/>
      <c r="MWI1442" s="531"/>
      <c r="MWJ1442" s="529"/>
      <c r="MWK1442" s="531"/>
      <c r="MWL1442" s="529"/>
      <c r="MWM1442" s="531"/>
      <c r="MWN1442" s="529"/>
      <c r="MWO1442" s="531"/>
      <c r="MWP1442" s="529"/>
      <c r="MWQ1442" s="531"/>
      <c r="MWR1442" s="529"/>
      <c r="MWS1442" s="531"/>
      <c r="MWT1442" s="529"/>
      <c r="MWU1442" s="531"/>
      <c r="MWV1442" s="529"/>
      <c r="MWW1442" s="531"/>
      <c r="MWX1442" s="529"/>
      <c r="MWY1442" s="531"/>
      <c r="MWZ1442" s="529"/>
      <c r="MXA1442" s="531"/>
      <c r="MXB1442" s="529"/>
      <c r="MXC1442" s="531"/>
      <c r="MXD1442" s="529"/>
      <c r="MXE1442" s="531"/>
      <c r="MXF1442" s="529"/>
      <c r="MXG1442" s="531"/>
      <c r="MXH1442" s="529"/>
      <c r="MXI1442" s="531"/>
      <c r="MXJ1442" s="529"/>
      <c r="MXK1442" s="531"/>
      <c r="MXL1442" s="529"/>
      <c r="MXM1442" s="531"/>
      <c r="MXN1442" s="529"/>
      <c r="MXO1442" s="531"/>
      <c r="MXP1442" s="529"/>
      <c r="MXQ1442" s="531"/>
      <c r="MXR1442" s="529"/>
      <c r="MXS1442" s="531"/>
      <c r="MXT1442" s="529"/>
      <c r="MXU1442" s="531"/>
      <c r="MXV1442" s="529"/>
      <c r="MXW1442" s="531"/>
      <c r="MXX1442" s="529"/>
      <c r="MXY1442" s="531"/>
      <c r="MXZ1442" s="529"/>
      <c r="MYA1442" s="531"/>
      <c r="MYB1442" s="529"/>
      <c r="MYC1442" s="531"/>
      <c r="MYD1442" s="529"/>
      <c r="MYE1442" s="531"/>
      <c r="MYF1442" s="529"/>
      <c r="MYG1442" s="531"/>
      <c r="MYH1442" s="529"/>
      <c r="MYI1442" s="531"/>
      <c r="MYJ1442" s="529"/>
      <c r="MYK1442" s="531"/>
      <c r="MYL1442" s="529"/>
      <c r="MYM1442" s="531"/>
      <c r="MYN1442" s="529"/>
      <c r="MYO1442" s="531"/>
      <c r="MYP1442" s="529"/>
      <c r="MYQ1442" s="531"/>
      <c r="MYR1442" s="529"/>
      <c r="MYS1442" s="531"/>
      <c r="MYT1442" s="529"/>
      <c r="MYU1442" s="531"/>
      <c r="MYV1442" s="529"/>
      <c r="MYW1442" s="531"/>
      <c r="MYX1442" s="529"/>
      <c r="MYY1442" s="531"/>
      <c r="MYZ1442" s="529"/>
      <c r="MZA1442" s="531"/>
      <c r="MZB1442" s="529"/>
      <c r="MZC1442" s="531"/>
      <c r="MZD1442" s="529"/>
      <c r="MZE1442" s="531"/>
      <c r="MZF1442" s="529"/>
      <c r="MZG1442" s="531"/>
      <c r="MZH1442" s="529"/>
      <c r="MZI1442" s="531"/>
      <c r="MZJ1442" s="529"/>
      <c r="MZK1442" s="531"/>
      <c r="MZL1442" s="529"/>
      <c r="MZM1442" s="531"/>
      <c r="MZN1442" s="529"/>
      <c r="MZO1442" s="531"/>
      <c r="MZP1442" s="529"/>
      <c r="MZQ1442" s="531"/>
      <c r="MZR1442" s="529"/>
      <c r="MZS1442" s="531"/>
      <c r="MZT1442" s="529"/>
      <c r="MZU1442" s="531"/>
      <c r="MZV1442" s="529"/>
      <c r="MZW1442" s="531"/>
      <c r="MZX1442" s="529"/>
      <c r="MZY1442" s="531"/>
      <c r="MZZ1442" s="529"/>
      <c r="NAA1442" s="531"/>
      <c r="NAB1442" s="529"/>
      <c r="NAC1442" s="531"/>
      <c r="NAD1442" s="529"/>
      <c r="NAE1442" s="531"/>
      <c r="NAF1442" s="529"/>
      <c r="NAG1442" s="531"/>
      <c r="NAH1442" s="529"/>
      <c r="NAI1442" s="531"/>
      <c r="NAJ1442" s="529"/>
      <c r="NAK1442" s="531"/>
      <c r="NAL1442" s="529"/>
      <c r="NAM1442" s="531"/>
      <c r="NAN1442" s="529"/>
      <c r="NAO1442" s="531"/>
      <c r="NAP1442" s="529"/>
      <c r="NAQ1442" s="531"/>
      <c r="NAR1442" s="529"/>
      <c r="NAS1442" s="531"/>
      <c r="NAT1442" s="529"/>
      <c r="NAU1442" s="531"/>
      <c r="NAV1442" s="529"/>
      <c r="NAW1442" s="531"/>
      <c r="NAX1442" s="529"/>
      <c r="NAY1442" s="531"/>
      <c r="NAZ1442" s="529"/>
      <c r="NBA1442" s="531"/>
      <c r="NBB1442" s="529"/>
      <c r="NBC1442" s="531"/>
      <c r="NBD1442" s="529"/>
      <c r="NBE1442" s="531"/>
      <c r="NBF1442" s="529"/>
      <c r="NBG1442" s="531"/>
      <c r="NBH1442" s="529"/>
      <c r="NBI1442" s="531"/>
      <c r="NBJ1442" s="529"/>
      <c r="NBK1442" s="531"/>
      <c r="NBL1442" s="529"/>
      <c r="NBM1442" s="531"/>
      <c r="NBN1442" s="529"/>
      <c r="NBO1442" s="531"/>
      <c r="NBP1442" s="529"/>
      <c r="NBQ1442" s="531"/>
      <c r="NBR1442" s="529"/>
      <c r="NBS1442" s="531"/>
      <c r="NBT1442" s="529"/>
      <c r="NBU1442" s="531"/>
      <c r="NBV1442" s="529"/>
      <c r="NBW1442" s="531"/>
      <c r="NBX1442" s="529"/>
      <c r="NBY1442" s="531"/>
      <c r="NBZ1442" s="529"/>
      <c r="NCA1442" s="531"/>
      <c r="NCB1442" s="529"/>
      <c r="NCC1442" s="531"/>
      <c r="NCD1442" s="529"/>
      <c r="NCE1442" s="531"/>
      <c r="NCF1442" s="529"/>
      <c r="NCG1442" s="531"/>
      <c r="NCH1442" s="529"/>
      <c r="NCI1442" s="531"/>
      <c r="NCJ1442" s="529"/>
      <c r="NCK1442" s="531"/>
      <c r="NCL1442" s="529"/>
      <c r="NCM1442" s="531"/>
      <c r="NCN1442" s="529"/>
      <c r="NCO1442" s="531"/>
      <c r="NCP1442" s="529"/>
      <c r="NCQ1442" s="531"/>
      <c r="NCR1442" s="529"/>
      <c r="NCS1442" s="531"/>
      <c r="NCT1442" s="529"/>
      <c r="NCU1442" s="531"/>
      <c r="NCV1442" s="529"/>
      <c r="NCW1442" s="531"/>
      <c r="NCX1442" s="529"/>
      <c r="NCY1442" s="531"/>
      <c r="NCZ1442" s="529"/>
      <c r="NDA1442" s="531"/>
      <c r="NDB1442" s="529"/>
      <c r="NDC1442" s="531"/>
      <c r="NDD1442" s="529"/>
      <c r="NDE1442" s="531"/>
      <c r="NDF1442" s="529"/>
      <c r="NDG1442" s="531"/>
      <c r="NDH1442" s="529"/>
      <c r="NDI1442" s="531"/>
      <c r="NDJ1442" s="529"/>
      <c r="NDK1442" s="531"/>
      <c r="NDL1442" s="529"/>
      <c r="NDM1442" s="531"/>
      <c r="NDN1442" s="529"/>
      <c r="NDO1442" s="531"/>
      <c r="NDP1442" s="529"/>
      <c r="NDQ1442" s="531"/>
      <c r="NDR1442" s="529"/>
      <c r="NDS1442" s="531"/>
      <c r="NDT1442" s="529"/>
      <c r="NDU1442" s="531"/>
      <c r="NDV1442" s="529"/>
      <c r="NDW1442" s="531"/>
      <c r="NDX1442" s="529"/>
      <c r="NDY1442" s="531"/>
      <c r="NDZ1442" s="529"/>
      <c r="NEA1442" s="531"/>
      <c r="NEB1442" s="529"/>
      <c r="NEC1442" s="531"/>
      <c r="NED1442" s="529"/>
      <c r="NEE1442" s="531"/>
      <c r="NEF1442" s="529"/>
      <c r="NEG1442" s="531"/>
      <c r="NEH1442" s="529"/>
      <c r="NEI1442" s="531"/>
      <c r="NEJ1442" s="529"/>
      <c r="NEK1442" s="531"/>
      <c r="NEL1442" s="529"/>
      <c r="NEM1442" s="531"/>
      <c r="NEN1442" s="529"/>
      <c r="NEO1442" s="531"/>
      <c r="NEP1442" s="529"/>
      <c r="NEQ1442" s="531"/>
      <c r="NER1442" s="529"/>
      <c r="NES1442" s="531"/>
      <c r="NET1442" s="529"/>
      <c r="NEU1442" s="531"/>
      <c r="NEV1442" s="529"/>
      <c r="NEW1442" s="531"/>
      <c r="NEX1442" s="529"/>
      <c r="NEY1442" s="531"/>
      <c r="NEZ1442" s="529"/>
      <c r="NFA1442" s="531"/>
      <c r="NFB1442" s="529"/>
      <c r="NFC1442" s="531"/>
      <c r="NFD1442" s="529"/>
      <c r="NFE1442" s="531"/>
      <c r="NFF1442" s="529"/>
      <c r="NFG1442" s="531"/>
      <c r="NFH1442" s="529"/>
      <c r="NFI1442" s="531"/>
      <c r="NFJ1442" s="529"/>
      <c r="NFK1442" s="531"/>
      <c r="NFL1442" s="529"/>
      <c r="NFM1442" s="531"/>
      <c r="NFN1442" s="529"/>
      <c r="NFO1442" s="531"/>
      <c r="NFP1442" s="529"/>
      <c r="NFQ1442" s="531"/>
      <c r="NFR1442" s="529"/>
      <c r="NFS1442" s="531"/>
      <c r="NFT1442" s="529"/>
      <c r="NFU1442" s="531"/>
      <c r="NFV1442" s="529"/>
      <c r="NFW1442" s="531"/>
      <c r="NFX1442" s="529"/>
      <c r="NFY1442" s="531"/>
      <c r="NFZ1442" s="529"/>
      <c r="NGA1442" s="531"/>
      <c r="NGB1442" s="529"/>
      <c r="NGC1442" s="531"/>
      <c r="NGD1442" s="529"/>
      <c r="NGE1442" s="531"/>
      <c r="NGF1442" s="529"/>
      <c r="NGG1442" s="531"/>
      <c r="NGH1442" s="529"/>
      <c r="NGI1442" s="531"/>
      <c r="NGJ1442" s="529"/>
      <c r="NGK1442" s="531"/>
      <c r="NGL1442" s="529"/>
      <c r="NGM1442" s="531"/>
      <c r="NGN1442" s="529"/>
      <c r="NGO1442" s="531"/>
      <c r="NGP1442" s="529"/>
      <c r="NGQ1442" s="531"/>
      <c r="NGR1442" s="529"/>
      <c r="NGS1442" s="531"/>
      <c r="NGT1442" s="529"/>
      <c r="NGU1442" s="531"/>
      <c r="NGV1442" s="529"/>
      <c r="NGW1442" s="531"/>
      <c r="NGX1442" s="529"/>
      <c r="NGY1442" s="531"/>
      <c r="NGZ1442" s="529"/>
      <c r="NHA1442" s="531"/>
      <c r="NHB1442" s="529"/>
      <c r="NHC1442" s="531"/>
      <c r="NHD1442" s="529"/>
      <c r="NHE1442" s="531"/>
      <c r="NHF1442" s="529"/>
      <c r="NHG1442" s="531"/>
      <c r="NHH1442" s="529"/>
      <c r="NHI1442" s="531"/>
      <c r="NHJ1442" s="529"/>
      <c r="NHK1442" s="531"/>
      <c r="NHL1442" s="529"/>
      <c r="NHM1442" s="531"/>
      <c r="NHN1442" s="529"/>
      <c r="NHO1442" s="531"/>
      <c r="NHP1442" s="529"/>
      <c r="NHQ1442" s="531"/>
      <c r="NHR1442" s="529"/>
      <c r="NHS1442" s="531"/>
      <c r="NHT1442" s="529"/>
      <c r="NHU1442" s="531"/>
      <c r="NHV1442" s="529"/>
      <c r="NHW1442" s="531"/>
      <c r="NHX1442" s="529"/>
      <c r="NHY1442" s="531"/>
      <c r="NHZ1442" s="529"/>
      <c r="NIA1442" s="531"/>
      <c r="NIB1442" s="529"/>
      <c r="NIC1442" s="531"/>
      <c r="NID1442" s="529"/>
      <c r="NIE1442" s="531"/>
      <c r="NIF1442" s="529"/>
      <c r="NIG1442" s="531"/>
      <c r="NIH1442" s="529"/>
      <c r="NII1442" s="531"/>
      <c r="NIJ1442" s="529"/>
      <c r="NIK1442" s="531"/>
      <c r="NIL1442" s="529"/>
      <c r="NIM1442" s="531"/>
      <c r="NIN1442" s="529"/>
      <c r="NIO1442" s="531"/>
      <c r="NIP1442" s="529"/>
      <c r="NIQ1442" s="531"/>
      <c r="NIR1442" s="529"/>
      <c r="NIS1442" s="531"/>
      <c r="NIT1442" s="529"/>
      <c r="NIU1442" s="531"/>
      <c r="NIV1442" s="529"/>
      <c r="NIW1442" s="531"/>
      <c r="NIX1442" s="529"/>
      <c r="NIY1442" s="531"/>
      <c r="NIZ1442" s="529"/>
      <c r="NJA1442" s="531"/>
      <c r="NJB1442" s="529"/>
      <c r="NJC1442" s="531"/>
      <c r="NJD1442" s="529"/>
      <c r="NJE1442" s="531"/>
      <c r="NJF1442" s="529"/>
      <c r="NJG1442" s="531"/>
      <c r="NJH1442" s="529"/>
      <c r="NJI1442" s="531"/>
      <c r="NJJ1442" s="529"/>
      <c r="NJK1442" s="531"/>
      <c r="NJL1442" s="529"/>
      <c r="NJM1442" s="531"/>
      <c r="NJN1442" s="529"/>
      <c r="NJO1442" s="531"/>
      <c r="NJP1442" s="529"/>
      <c r="NJQ1442" s="531"/>
      <c r="NJR1442" s="529"/>
      <c r="NJS1442" s="531"/>
      <c r="NJT1442" s="529"/>
      <c r="NJU1442" s="531"/>
      <c r="NJV1442" s="529"/>
      <c r="NJW1442" s="531"/>
      <c r="NJX1442" s="529"/>
      <c r="NJY1442" s="531"/>
      <c r="NJZ1442" s="529"/>
      <c r="NKA1442" s="531"/>
      <c r="NKB1442" s="529"/>
      <c r="NKC1442" s="531"/>
      <c r="NKD1442" s="529"/>
      <c r="NKE1442" s="531"/>
      <c r="NKF1442" s="529"/>
      <c r="NKG1442" s="531"/>
      <c r="NKH1442" s="529"/>
      <c r="NKI1442" s="531"/>
      <c r="NKJ1442" s="529"/>
      <c r="NKK1442" s="531"/>
      <c r="NKL1442" s="529"/>
      <c r="NKM1442" s="531"/>
      <c r="NKN1442" s="529"/>
      <c r="NKO1442" s="531"/>
      <c r="NKP1442" s="529"/>
      <c r="NKQ1442" s="531"/>
      <c r="NKR1442" s="529"/>
      <c r="NKS1442" s="531"/>
      <c r="NKT1442" s="529"/>
      <c r="NKU1442" s="531"/>
      <c r="NKV1442" s="529"/>
      <c r="NKW1442" s="531"/>
      <c r="NKX1442" s="529"/>
      <c r="NKY1442" s="531"/>
      <c r="NKZ1442" s="529"/>
      <c r="NLA1442" s="531"/>
      <c r="NLB1442" s="529"/>
      <c r="NLC1442" s="531"/>
      <c r="NLD1442" s="529"/>
      <c r="NLE1442" s="531"/>
      <c r="NLF1442" s="529"/>
      <c r="NLG1442" s="531"/>
      <c r="NLH1442" s="529"/>
      <c r="NLI1442" s="531"/>
      <c r="NLJ1442" s="529"/>
      <c r="NLK1442" s="531"/>
      <c r="NLL1442" s="529"/>
      <c r="NLM1442" s="531"/>
      <c r="NLN1442" s="529"/>
      <c r="NLO1442" s="531"/>
      <c r="NLP1442" s="529"/>
      <c r="NLQ1442" s="531"/>
      <c r="NLR1442" s="529"/>
      <c r="NLS1442" s="531"/>
      <c r="NLT1442" s="529"/>
      <c r="NLU1442" s="531"/>
      <c r="NLV1442" s="529"/>
      <c r="NLW1442" s="531"/>
      <c r="NLX1442" s="529"/>
      <c r="NLY1442" s="531"/>
      <c r="NLZ1442" s="529"/>
      <c r="NMA1442" s="531"/>
      <c r="NMB1442" s="529"/>
      <c r="NMC1442" s="531"/>
      <c r="NMD1442" s="529"/>
      <c r="NME1442" s="531"/>
      <c r="NMF1442" s="529"/>
      <c r="NMG1442" s="531"/>
      <c r="NMH1442" s="529"/>
      <c r="NMI1442" s="531"/>
      <c r="NMJ1442" s="529"/>
      <c r="NMK1442" s="531"/>
      <c r="NML1442" s="529"/>
      <c r="NMM1442" s="531"/>
      <c r="NMN1442" s="529"/>
      <c r="NMO1442" s="531"/>
      <c r="NMP1442" s="529"/>
      <c r="NMQ1442" s="531"/>
      <c r="NMR1442" s="529"/>
      <c r="NMS1442" s="531"/>
      <c r="NMT1442" s="529"/>
      <c r="NMU1442" s="531"/>
      <c r="NMV1442" s="529"/>
      <c r="NMW1442" s="531"/>
      <c r="NMX1442" s="529"/>
      <c r="NMY1442" s="531"/>
      <c r="NMZ1442" s="529"/>
      <c r="NNA1442" s="531"/>
      <c r="NNB1442" s="529"/>
      <c r="NNC1442" s="531"/>
      <c r="NND1442" s="529"/>
      <c r="NNE1442" s="531"/>
      <c r="NNF1442" s="529"/>
      <c r="NNG1442" s="531"/>
      <c r="NNH1442" s="529"/>
      <c r="NNI1442" s="531"/>
      <c r="NNJ1442" s="529"/>
      <c r="NNK1442" s="531"/>
      <c r="NNL1442" s="529"/>
      <c r="NNM1442" s="531"/>
      <c r="NNN1442" s="529"/>
      <c r="NNO1442" s="531"/>
      <c r="NNP1442" s="529"/>
      <c r="NNQ1442" s="531"/>
      <c r="NNR1442" s="529"/>
      <c r="NNS1442" s="531"/>
      <c r="NNT1442" s="529"/>
      <c r="NNU1442" s="531"/>
      <c r="NNV1442" s="529"/>
      <c r="NNW1442" s="531"/>
      <c r="NNX1442" s="529"/>
      <c r="NNY1442" s="531"/>
      <c r="NNZ1442" s="529"/>
      <c r="NOA1442" s="531"/>
      <c r="NOB1442" s="529"/>
      <c r="NOC1442" s="531"/>
      <c r="NOD1442" s="529"/>
      <c r="NOE1442" s="531"/>
      <c r="NOF1442" s="529"/>
      <c r="NOG1442" s="531"/>
      <c r="NOH1442" s="529"/>
      <c r="NOI1442" s="531"/>
      <c r="NOJ1442" s="529"/>
      <c r="NOK1442" s="531"/>
      <c r="NOL1442" s="529"/>
      <c r="NOM1442" s="531"/>
      <c r="NON1442" s="529"/>
      <c r="NOO1442" s="531"/>
      <c r="NOP1442" s="529"/>
      <c r="NOQ1442" s="531"/>
      <c r="NOR1442" s="529"/>
      <c r="NOS1442" s="531"/>
      <c r="NOT1442" s="529"/>
      <c r="NOU1442" s="531"/>
      <c r="NOV1442" s="529"/>
      <c r="NOW1442" s="531"/>
      <c r="NOX1442" s="529"/>
      <c r="NOY1442" s="531"/>
      <c r="NOZ1442" s="529"/>
      <c r="NPA1442" s="531"/>
      <c r="NPB1442" s="529"/>
      <c r="NPC1442" s="531"/>
      <c r="NPD1442" s="529"/>
      <c r="NPE1442" s="531"/>
      <c r="NPF1442" s="529"/>
      <c r="NPG1442" s="531"/>
      <c r="NPH1442" s="529"/>
      <c r="NPI1442" s="531"/>
      <c r="NPJ1442" s="529"/>
      <c r="NPK1442" s="531"/>
      <c r="NPL1442" s="529"/>
      <c r="NPM1442" s="531"/>
      <c r="NPN1442" s="529"/>
      <c r="NPO1442" s="531"/>
      <c r="NPP1442" s="529"/>
      <c r="NPQ1442" s="531"/>
      <c r="NPR1442" s="529"/>
      <c r="NPS1442" s="531"/>
      <c r="NPT1442" s="529"/>
      <c r="NPU1442" s="531"/>
      <c r="NPV1442" s="529"/>
      <c r="NPW1442" s="531"/>
      <c r="NPX1442" s="529"/>
      <c r="NPY1442" s="531"/>
      <c r="NPZ1442" s="529"/>
      <c r="NQA1442" s="531"/>
      <c r="NQB1442" s="529"/>
      <c r="NQC1442" s="531"/>
      <c r="NQD1442" s="529"/>
      <c r="NQE1442" s="531"/>
      <c r="NQF1442" s="529"/>
      <c r="NQG1442" s="531"/>
      <c r="NQH1442" s="529"/>
      <c r="NQI1442" s="531"/>
      <c r="NQJ1442" s="529"/>
      <c r="NQK1442" s="531"/>
      <c r="NQL1442" s="529"/>
      <c r="NQM1442" s="531"/>
      <c r="NQN1442" s="529"/>
      <c r="NQO1442" s="531"/>
      <c r="NQP1442" s="529"/>
      <c r="NQQ1442" s="531"/>
      <c r="NQR1442" s="529"/>
      <c r="NQS1442" s="531"/>
      <c r="NQT1442" s="529"/>
      <c r="NQU1442" s="531"/>
      <c r="NQV1442" s="529"/>
      <c r="NQW1442" s="531"/>
      <c r="NQX1442" s="529"/>
      <c r="NQY1442" s="531"/>
      <c r="NQZ1442" s="529"/>
      <c r="NRA1442" s="531"/>
      <c r="NRB1442" s="529"/>
      <c r="NRC1442" s="531"/>
      <c r="NRD1442" s="529"/>
      <c r="NRE1442" s="531"/>
      <c r="NRF1442" s="529"/>
      <c r="NRG1442" s="531"/>
      <c r="NRH1442" s="529"/>
      <c r="NRI1442" s="531"/>
      <c r="NRJ1442" s="529"/>
      <c r="NRK1442" s="531"/>
      <c r="NRL1442" s="529"/>
      <c r="NRM1442" s="531"/>
      <c r="NRN1442" s="529"/>
      <c r="NRO1442" s="531"/>
      <c r="NRP1442" s="529"/>
      <c r="NRQ1442" s="531"/>
      <c r="NRR1442" s="529"/>
      <c r="NRS1442" s="531"/>
      <c r="NRT1442" s="529"/>
      <c r="NRU1442" s="531"/>
      <c r="NRV1442" s="529"/>
      <c r="NRW1442" s="531"/>
      <c r="NRX1442" s="529"/>
      <c r="NRY1442" s="531"/>
      <c r="NRZ1442" s="529"/>
      <c r="NSA1442" s="531"/>
      <c r="NSB1442" s="529"/>
      <c r="NSC1442" s="531"/>
      <c r="NSD1442" s="529"/>
      <c r="NSE1442" s="531"/>
      <c r="NSF1442" s="529"/>
      <c r="NSG1442" s="531"/>
      <c r="NSH1442" s="529"/>
      <c r="NSI1442" s="531"/>
      <c r="NSJ1442" s="529"/>
      <c r="NSK1442" s="531"/>
      <c r="NSL1442" s="529"/>
      <c r="NSM1442" s="531"/>
      <c r="NSN1442" s="529"/>
      <c r="NSO1442" s="531"/>
      <c r="NSP1442" s="529"/>
      <c r="NSQ1442" s="531"/>
      <c r="NSR1442" s="529"/>
      <c r="NSS1442" s="531"/>
      <c r="NST1442" s="529"/>
      <c r="NSU1442" s="531"/>
      <c r="NSV1442" s="529"/>
      <c r="NSW1442" s="531"/>
      <c r="NSX1442" s="529"/>
      <c r="NSY1442" s="531"/>
      <c r="NSZ1442" s="529"/>
      <c r="NTA1442" s="531"/>
      <c r="NTB1442" s="529"/>
      <c r="NTC1442" s="531"/>
      <c r="NTD1442" s="529"/>
      <c r="NTE1442" s="531"/>
      <c r="NTF1442" s="529"/>
      <c r="NTG1442" s="531"/>
      <c r="NTH1442" s="529"/>
      <c r="NTI1442" s="531"/>
      <c r="NTJ1442" s="529"/>
      <c r="NTK1442" s="531"/>
      <c r="NTL1442" s="529"/>
      <c r="NTM1442" s="531"/>
      <c r="NTN1442" s="529"/>
      <c r="NTO1442" s="531"/>
      <c r="NTP1442" s="529"/>
      <c r="NTQ1442" s="531"/>
      <c r="NTR1442" s="529"/>
      <c r="NTS1442" s="531"/>
      <c r="NTT1442" s="529"/>
      <c r="NTU1442" s="531"/>
      <c r="NTV1442" s="529"/>
      <c r="NTW1442" s="531"/>
      <c r="NTX1442" s="529"/>
      <c r="NTY1442" s="531"/>
      <c r="NTZ1442" s="529"/>
      <c r="NUA1442" s="531"/>
      <c r="NUB1442" s="529"/>
      <c r="NUC1442" s="531"/>
      <c r="NUD1442" s="529"/>
      <c r="NUE1442" s="531"/>
      <c r="NUF1442" s="529"/>
      <c r="NUG1442" s="531"/>
      <c r="NUH1442" s="529"/>
      <c r="NUI1442" s="531"/>
      <c r="NUJ1442" s="529"/>
      <c r="NUK1442" s="531"/>
      <c r="NUL1442" s="529"/>
      <c r="NUM1442" s="531"/>
      <c r="NUN1442" s="529"/>
      <c r="NUO1442" s="531"/>
      <c r="NUP1442" s="529"/>
      <c r="NUQ1442" s="531"/>
      <c r="NUR1442" s="529"/>
      <c r="NUS1442" s="531"/>
      <c r="NUT1442" s="529"/>
      <c r="NUU1442" s="531"/>
      <c r="NUV1442" s="529"/>
      <c r="NUW1442" s="531"/>
      <c r="NUX1442" s="529"/>
      <c r="NUY1442" s="531"/>
      <c r="NUZ1442" s="529"/>
      <c r="NVA1442" s="531"/>
      <c r="NVB1442" s="529"/>
      <c r="NVC1442" s="531"/>
      <c r="NVD1442" s="529"/>
      <c r="NVE1442" s="531"/>
      <c r="NVF1442" s="529"/>
      <c r="NVG1442" s="531"/>
      <c r="NVH1442" s="529"/>
      <c r="NVI1442" s="531"/>
      <c r="NVJ1442" s="529"/>
      <c r="NVK1442" s="531"/>
      <c r="NVL1442" s="529"/>
      <c r="NVM1442" s="531"/>
      <c r="NVN1442" s="529"/>
      <c r="NVO1442" s="531"/>
      <c r="NVP1442" s="529"/>
      <c r="NVQ1442" s="531"/>
      <c r="NVR1442" s="529"/>
      <c r="NVS1442" s="531"/>
      <c r="NVT1442" s="529"/>
      <c r="NVU1442" s="531"/>
      <c r="NVV1442" s="529"/>
      <c r="NVW1442" s="531"/>
      <c r="NVX1442" s="529"/>
      <c r="NVY1442" s="531"/>
      <c r="NVZ1442" s="529"/>
      <c r="NWA1442" s="531"/>
      <c r="NWB1442" s="529"/>
      <c r="NWC1442" s="531"/>
      <c r="NWD1442" s="529"/>
      <c r="NWE1442" s="531"/>
      <c r="NWF1442" s="529"/>
      <c r="NWG1442" s="531"/>
      <c r="NWH1442" s="529"/>
      <c r="NWI1442" s="531"/>
      <c r="NWJ1442" s="529"/>
      <c r="NWK1442" s="531"/>
      <c r="NWL1442" s="529"/>
      <c r="NWM1442" s="531"/>
      <c r="NWN1442" s="529"/>
      <c r="NWO1442" s="531"/>
      <c r="NWP1442" s="529"/>
      <c r="NWQ1442" s="531"/>
      <c r="NWR1442" s="529"/>
      <c r="NWS1442" s="531"/>
      <c r="NWT1442" s="529"/>
      <c r="NWU1442" s="531"/>
      <c r="NWV1442" s="529"/>
      <c r="NWW1442" s="531"/>
      <c r="NWX1442" s="529"/>
      <c r="NWY1442" s="531"/>
      <c r="NWZ1442" s="529"/>
      <c r="NXA1442" s="531"/>
      <c r="NXB1442" s="529"/>
      <c r="NXC1442" s="531"/>
      <c r="NXD1442" s="529"/>
      <c r="NXE1442" s="531"/>
      <c r="NXF1442" s="529"/>
      <c r="NXG1442" s="531"/>
      <c r="NXH1442" s="529"/>
      <c r="NXI1442" s="531"/>
      <c r="NXJ1442" s="529"/>
      <c r="NXK1442" s="531"/>
      <c r="NXL1442" s="529"/>
      <c r="NXM1442" s="531"/>
      <c r="NXN1442" s="529"/>
      <c r="NXO1442" s="531"/>
      <c r="NXP1442" s="529"/>
      <c r="NXQ1442" s="531"/>
      <c r="NXR1442" s="529"/>
      <c r="NXS1442" s="531"/>
      <c r="NXT1442" s="529"/>
      <c r="NXU1442" s="531"/>
      <c r="NXV1442" s="529"/>
      <c r="NXW1442" s="531"/>
      <c r="NXX1442" s="529"/>
      <c r="NXY1442" s="531"/>
      <c r="NXZ1442" s="529"/>
      <c r="NYA1442" s="531"/>
      <c r="NYB1442" s="529"/>
      <c r="NYC1442" s="531"/>
      <c r="NYD1442" s="529"/>
      <c r="NYE1442" s="531"/>
      <c r="NYF1442" s="529"/>
      <c r="NYG1442" s="531"/>
      <c r="NYH1442" s="529"/>
      <c r="NYI1442" s="531"/>
      <c r="NYJ1442" s="529"/>
      <c r="NYK1442" s="531"/>
      <c r="NYL1442" s="529"/>
      <c r="NYM1442" s="531"/>
      <c r="NYN1442" s="529"/>
      <c r="NYO1442" s="531"/>
      <c r="NYP1442" s="529"/>
      <c r="NYQ1442" s="531"/>
      <c r="NYR1442" s="529"/>
      <c r="NYS1442" s="531"/>
      <c r="NYT1442" s="529"/>
      <c r="NYU1442" s="531"/>
      <c r="NYV1442" s="529"/>
      <c r="NYW1442" s="531"/>
      <c r="NYX1442" s="529"/>
      <c r="NYY1442" s="531"/>
      <c r="NYZ1442" s="529"/>
      <c r="NZA1442" s="531"/>
      <c r="NZB1442" s="529"/>
      <c r="NZC1442" s="531"/>
      <c r="NZD1442" s="529"/>
      <c r="NZE1442" s="531"/>
      <c r="NZF1442" s="529"/>
      <c r="NZG1442" s="531"/>
      <c r="NZH1442" s="529"/>
      <c r="NZI1442" s="531"/>
      <c r="NZJ1442" s="529"/>
      <c r="NZK1442" s="531"/>
      <c r="NZL1442" s="529"/>
      <c r="NZM1442" s="531"/>
      <c r="NZN1442" s="529"/>
      <c r="NZO1442" s="531"/>
      <c r="NZP1442" s="529"/>
      <c r="NZQ1442" s="531"/>
      <c r="NZR1442" s="529"/>
      <c r="NZS1442" s="531"/>
      <c r="NZT1442" s="529"/>
      <c r="NZU1442" s="531"/>
      <c r="NZV1442" s="529"/>
      <c r="NZW1442" s="531"/>
      <c r="NZX1442" s="529"/>
      <c r="NZY1442" s="531"/>
      <c r="NZZ1442" s="529"/>
      <c r="OAA1442" s="531"/>
      <c r="OAB1442" s="529"/>
      <c r="OAC1442" s="531"/>
      <c r="OAD1442" s="529"/>
      <c r="OAE1442" s="531"/>
      <c r="OAF1442" s="529"/>
      <c r="OAG1442" s="531"/>
      <c r="OAH1442" s="529"/>
      <c r="OAI1442" s="531"/>
      <c r="OAJ1442" s="529"/>
      <c r="OAK1442" s="531"/>
      <c r="OAL1442" s="529"/>
      <c r="OAM1442" s="531"/>
      <c r="OAN1442" s="529"/>
      <c r="OAO1442" s="531"/>
      <c r="OAP1442" s="529"/>
      <c r="OAQ1442" s="531"/>
      <c r="OAR1442" s="529"/>
      <c r="OAS1442" s="531"/>
      <c r="OAT1442" s="529"/>
      <c r="OAU1442" s="531"/>
      <c r="OAV1442" s="529"/>
      <c r="OAW1442" s="531"/>
      <c r="OAX1442" s="529"/>
      <c r="OAY1442" s="531"/>
      <c r="OAZ1442" s="529"/>
      <c r="OBA1442" s="531"/>
      <c r="OBB1442" s="529"/>
      <c r="OBC1442" s="531"/>
      <c r="OBD1442" s="529"/>
      <c r="OBE1442" s="531"/>
      <c r="OBF1442" s="529"/>
      <c r="OBG1442" s="531"/>
      <c r="OBH1442" s="529"/>
      <c r="OBI1442" s="531"/>
      <c r="OBJ1442" s="529"/>
      <c r="OBK1442" s="531"/>
      <c r="OBL1442" s="529"/>
      <c r="OBM1442" s="531"/>
      <c r="OBN1442" s="529"/>
      <c r="OBO1442" s="531"/>
      <c r="OBP1442" s="529"/>
      <c r="OBQ1442" s="531"/>
      <c r="OBR1442" s="529"/>
      <c r="OBS1442" s="531"/>
      <c r="OBT1442" s="529"/>
      <c r="OBU1442" s="531"/>
      <c r="OBV1442" s="529"/>
      <c r="OBW1442" s="531"/>
      <c r="OBX1442" s="529"/>
      <c r="OBY1442" s="531"/>
      <c r="OBZ1442" s="529"/>
      <c r="OCA1442" s="531"/>
      <c r="OCB1442" s="529"/>
      <c r="OCC1442" s="531"/>
      <c r="OCD1442" s="529"/>
      <c r="OCE1442" s="531"/>
      <c r="OCF1442" s="529"/>
      <c r="OCG1442" s="531"/>
      <c r="OCH1442" s="529"/>
      <c r="OCI1442" s="531"/>
      <c r="OCJ1442" s="529"/>
      <c r="OCK1442" s="531"/>
      <c r="OCL1442" s="529"/>
      <c r="OCM1442" s="531"/>
      <c r="OCN1442" s="529"/>
      <c r="OCO1442" s="531"/>
      <c r="OCP1442" s="529"/>
      <c r="OCQ1442" s="531"/>
      <c r="OCR1442" s="529"/>
      <c r="OCS1442" s="531"/>
      <c r="OCT1442" s="529"/>
      <c r="OCU1442" s="531"/>
      <c r="OCV1442" s="529"/>
      <c r="OCW1442" s="531"/>
      <c r="OCX1442" s="529"/>
      <c r="OCY1442" s="531"/>
      <c r="OCZ1442" s="529"/>
      <c r="ODA1442" s="531"/>
      <c r="ODB1442" s="529"/>
      <c r="ODC1442" s="531"/>
      <c r="ODD1442" s="529"/>
      <c r="ODE1442" s="531"/>
      <c r="ODF1442" s="529"/>
      <c r="ODG1442" s="531"/>
      <c r="ODH1442" s="529"/>
      <c r="ODI1442" s="531"/>
      <c r="ODJ1442" s="529"/>
      <c r="ODK1442" s="531"/>
      <c r="ODL1442" s="529"/>
      <c r="ODM1442" s="531"/>
      <c r="ODN1442" s="529"/>
      <c r="ODO1442" s="531"/>
      <c r="ODP1442" s="529"/>
      <c r="ODQ1442" s="531"/>
      <c r="ODR1442" s="529"/>
      <c r="ODS1442" s="531"/>
      <c r="ODT1442" s="529"/>
      <c r="ODU1442" s="531"/>
      <c r="ODV1442" s="529"/>
      <c r="ODW1442" s="531"/>
      <c r="ODX1442" s="529"/>
      <c r="ODY1442" s="531"/>
      <c r="ODZ1442" s="529"/>
      <c r="OEA1442" s="531"/>
      <c r="OEB1442" s="529"/>
      <c r="OEC1442" s="531"/>
      <c r="OED1442" s="529"/>
      <c r="OEE1442" s="531"/>
      <c r="OEF1442" s="529"/>
      <c r="OEG1442" s="531"/>
      <c r="OEH1442" s="529"/>
      <c r="OEI1442" s="531"/>
      <c r="OEJ1442" s="529"/>
      <c r="OEK1442" s="531"/>
      <c r="OEL1442" s="529"/>
      <c r="OEM1442" s="531"/>
      <c r="OEN1442" s="529"/>
      <c r="OEO1442" s="531"/>
      <c r="OEP1442" s="529"/>
      <c r="OEQ1442" s="531"/>
      <c r="OER1442" s="529"/>
      <c r="OES1442" s="531"/>
      <c r="OET1442" s="529"/>
      <c r="OEU1442" s="531"/>
      <c r="OEV1442" s="529"/>
      <c r="OEW1442" s="531"/>
      <c r="OEX1442" s="529"/>
      <c r="OEY1442" s="531"/>
      <c r="OEZ1442" s="529"/>
      <c r="OFA1442" s="531"/>
      <c r="OFB1442" s="529"/>
      <c r="OFC1442" s="531"/>
      <c r="OFD1442" s="529"/>
      <c r="OFE1442" s="531"/>
      <c r="OFF1442" s="529"/>
      <c r="OFG1442" s="531"/>
      <c r="OFH1442" s="529"/>
      <c r="OFI1442" s="531"/>
      <c r="OFJ1442" s="529"/>
      <c r="OFK1442" s="531"/>
      <c r="OFL1442" s="529"/>
      <c r="OFM1442" s="531"/>
      <c r="OFN1442" s="529"/>
      <c r="OFO1442" s="531"/>
      <c r="OFP1442" s="529"/>
      <c r="OFQ1442" s="531"/>
      <c r="OFR1442" s="529"/>
      <c r="OFS1442" s="531"/>
      <c r="OFT1442" s="529"/>
      <c r="OFU1442" s="531"/>
      <c r="OFV1442" s="529"/>
      <c r="OFW1442" s="531"/>
      <c r="OFX1442" s="529"/>
      <c r="OFY1442" s="531"/>
      <c r="OFZ1442" s="529"/>
      <c r="OGA1442" s="531"/>
      <c r="OGB1442" s="529"/>
      <c r="OGC1442" s="531"/>
      <c r="OGD1442" s="529"/>
      <c r="OGE1442" s="531"/>
      <c r="OGF1442" s="529"/>
      <c r="OGG1442" s="531"/>
      <c r="OGH1442" s="529"/>
      <c r="OGI1442" s="531"/>
      <c r="OGJ1442" s="529"/>
      <c r="OGK1442" s="531"/>
      <c r="OGL1442" s="529"/>
      <c r="OGM1442" s="531"/>
      <c r="OGN1442" s="529"/>
      <c r="OGO1442" s="531"/>
      <c r="OGP1442" s="529"/>
      <c r="OGQ1442" s="531"/>
      <c r="OGR1442" s="529"/>
      <c r="OGS1442" s="531"/>
      <c r="OGT1442" s="529"/>
      <c r="OGU1442" s="531"/>
      <c r="OGV1442" s="529"/>
      <c r="OGW1442" s="531"/>
      <c r="OGX1442" s="529"/>
      <c r="OGY1442" s="531"/>
      <c r="OGZ1442" s="529"/>
      <c r="OHA1442" s="531"/>
      <c r="OHB1442" s="529"/>
      <c r="OHC1442" s="531"/>
      <c r="OHD1442" s="529"/>
      <c r="OHE1442" s="531"/>
      <c r="OHF1442" s="529"/>
      <c r="OHG1442" s="531"/>
      <c r="OHH1442" s="529"/>
      <c r="OHI1442" s="531"/>
      <c r="OHJ1442" s="529"/>
      <c r="OHK1442" s="531"/>
      <c r="OHL1442" s="529"/>
      <c r="OHM1442" s="531"/>
      <c r="OHN1442" s="529"/>
      <c r="OHO1442" s="531"/>
      <c r="OHP1442" s="529"/>
      <c r="OHQ1442" s="531"/>
      <c r="OHR1442" s="529"/>
      <c r="OHS1442" s="531"/>
      <c r="OHT1442" s="529"/>
      <c r="OHU1442" s="531"/>
      <c r="OHV1442" s="529"/>
      <c r="OHW1442" s="531"/>
      <c r="OHX1442" s="529"/>
      <c r="OHY1442" s="531"/>
      <c r="OHZ1442" s="529"/>
      <c r="OIA1442" s="531"/>
      <c r="OIB1442" s="529"/>
      <c r="OIC1442" s="531"/>
      <c r="OID1442" s="529"/>
      <c r="OIE1442" s="531"/>
      <c r="OIF1442" s="529"/>
      <c r="OIG1442" s="531"/>
      <c r="OIH1442" s="529"/>
      <c r="OII1442" s="531"/>
      <c r="OIJ1442" s="529"/>
      <c r="OIK1442" s="531"/>
      <c r="OIL1442" s="529"/>
      <c r="OIM1442" s="531"/>
      <c r="OIN1442" s="529"/>
      <c r="OIO1442" s="531"/>
      <c r="OIP1442" s="529"/>
      <c r="OIQ1442" s="531"/>
      <c r="OIR1442" s="529"/>
      <c r="OIS1442" s="531"/>
      <c r="OIT1442" s="529"/>
      <c r="OIU1442" s="531"/>
      <c r="OIV1442" s="529"/>
      <c r="OIW1442" s="531"/>
      <c r="OIX1442" s="529"/>
      <c r="OIY1442" s="531"/>
      <c r="OIZ1442" s="529"/>
      <c r="OJA1442" s="531"/>
      <c r="OJB1442" s="529"/>
      <c r="OJC1442" s="531"/>
      <c r="OJD1442" s="529"/>
      <c r="OJE1442" s="531"/>
      <c r="OJF1442" s="529"/>
      <c r="OJG1442" s="531"/>
      <c r="OJH1442" s="529"/>
      <c r="OJI1442" s="531"/>
      <c r="OJJ1442" s="529"/>
      <c r="OJK1442" s="531"/>
      <c r="OJL1442" s="529"/>
      <c r="OJM1442" s="531"/>
      <c r="OJN1442" s="529"/>
      <c r="OJO1442" s="531"/>
      <c r="OJP1442" s="529"/>
      <c r="OJQ1442" s="531"/>
      <c r="OJR1442" s="529"/>
      <c r="OJS1442" s="531"/>
      <c r="OJT1442" s="529"/>
      <c r="OJU1442" s="531"/>
      <c r="OJV1442" s="529"/>
      <c r="OJW1442" s="531"/>
      <c r="OJX1442" s="529"/>
      <c r="OJY1442" s="531"/>
      <c r="OJZ1442" s="529"/>
      <c r="OKA1442" s="531"/>
      <c r="OKB1442" s="529"/>
      <c r="OKC1442" s="531"/>
      <c r="OKD1442" s="529"/>
      <c r="OKE1442" s="531"/>
      <c r="OKF1442" s="529"/>
      <c r="OKG1442" s="531"/>
      <c r="OKH1442" s="529"/>
      <c r="OKI1442" s="531"/>
      <c r="OKJ1442" s="529"/>
      <c r="OKK1442" s="531"/>
      <c r="OKL1442" s="529"/>
      <c r="OKM1442" s="531"/>
      <c r="OKN1442" s="529"/>
      <c r="OKO1442" s="531"/>
      <c r="OKP1442" s="529"/>
      <c r="OKQ1442" s="531"/>
      <c r="OKR1442" s="529"/>
      <c r="OKS1442" s="531"/>
      <c r="OKT1442" s="529"/>
      <c r="OKU1442" s="531"/>
      <c r="OKV1442" s="529"/>
      <c r="OKW1442" s="531"/>
      <c r="OKX1442" s="529"/>
      <c r="OKY1442" s="531"/>
      <c r="OKZ1442" s="529"/>
      <c r="OLA1442" s="531"/>
      <c r="OLB1442" s="529"/>
      <c r="OLC1442" s="531"/>
      <c r="OLD1442" s="529"/>
      <c r="OLE1442" s="531"/>
      <c r="OLF1442" s="529"/>
      <c r="OLG1442" s="531"/>
      <c r="OLH1442" s="529"/>
      <c r="OLI1442" s="531"/>
      <c r="OLJ1442" s="529"/>
      <c r="OLK1442" s="531"/>
      <c r="OLL1442" s="529"/>
      <c r="OLM1442" s="531"/>
      <c r="OLN1442" s="529"/>
      <c r="OLO1442" s="531"/>
      <c r="OLP1442" s="529"/>
      <c r="OLQ1442" s="531"/>
      <c r="OLR1442" s="529"/>
      <c r="OLS1442" s="531"/>
      <c r="OLT1442" s="529"/>
      <c r="OLU1442" s="531"/>
      <c r="OLV1442" s="529"/>
      <c r="OLW1442" s="531"/>
      <c r="OLX1442" s="529"/>
      <c r="OLY1442" s="531"/>
      <c r="OLZ1442" s="529"/>
      <c r="OMA1442" s="531"/>
      <c r="OMB1442" s="529"/>
      <c r="OMC1442" s="531"/>
      <c r="OMD1442" s="529"/>
      <c r="OME1442" s="531"/>
      <c r="OMF1442" s="529"/>
      <c r="OMG1442" s="531"/>
      <c r="OMH1442" s="529"/>
      <c r="OMI1442" s="531"/>
      <c r="OMJ1442" s="529"/>
      <c r="OMK1442" s="531"/>
      <c r="OML1442" s="529"/>
      <c r="OMM1442" s="531"/>
      <c r="OMN1442" s="529"/>
      <c r="OMO1442" s="531"/>
      <c r="OMP1442" s="529"/>
      <c r="OMQ1442" s="531"/>
      <c r="OMR1442" s="529"/>
      <c r="OMS1442" s="531"/>
      <c r="OMT1442" s="529"/>
      <c r="OMU1442" s="531"/>
      <c r="OMV1442" s="529"/>
      <c r="OMW1442" s="531"/>
      <c r="OMX1442" s="529"/>
      <c r="OMY1442" s="531"/>
      <c r="OMZ1442" s="529"/>
      <c r="ONA1442" s="531"/>
      <c r="ONB1442" s="529"/>
      <c r="ONC1442" s="531"/>
      <c r="OND1442" s="529"/>
      <c r="ONE1442" s="531"/>
      <c r="ONF1442" s="529"/>
      <c r="ONG1442" s="531"/>
      <c r="ONH1442" s="529"/>
      <c r="ONI1442" s="531"/>
      <c r="ONJ1442" s="529"/>
      <c r="ONK1442" s="531"/>
      <c r="ONL1442" s="529"/>
      <c r="ONM1442" s="531"/>
      <c r="ONN1442" s="529"/>
      <c r="ONO1442" s="531"/>
      <c r="ONP1442" s="529"/>
      <c r="ONQ1442" s="531"/>
      <c r="ONR1442" s="529"/>
      <c r="ONS1442" s="531"/>
      <c r="ONT1442" s="529"/>
      <c r="ONU1442" s="531"/>
      <c r="ONV1442" s="529"/>
      <c r="ONW1442" s="531"/>
      <c r="ONX1442" s="529"/>
      <c r="ONY1442" s="531"/>
      <c r="ONZ1442" s="529"/>
      <c r="OOA1442" s="531"/>
      <c r="OOB1442" s="529"/>
      <c r="OOC1442" s="531"/>
      <c r="OOD1442" s="529"/>
      <c r="OOE1442" s="531"/>
      <c r="OOF1442" s="529"/>
      <c r="OOG1442" s="531"/>
      <c r="OOH1442" s="529"/>
      <c r="OOI1442" s="531"/>
      <c r="OOJ1442" s="529"/>
      <c r="OOK1442" s="531"/>
      <c r="OOL1442" s="529"/>
      <c r="OOM1442" s="531"/>
      <c r="OON1442" s="529"/>
      <c r="OOO1442" s="531"/>
      <c r="OOP1442" s="529"/>
      <c r="OOQ1442" s="531"/>
      <c r="OOR1442" s="529"/>
      <c r="OOS1442" s="531"/>
      <c r="OOT1442" s="529"/>
      <c r="OOU1442" s="531"/>
      <c r="OOV1442" s="529"/>
      <c r="OOW1442" s="531"/>
      <c r="OOX1442" s="529"/>
      <c r="OOY1442" s="531"/>
      <c r="OOZ1442" s="529"/>
      <c r="OPA1442" s="531"/>
      <c r="OPB1442" s="529"/>
      <c r="OPC1442" s="531"/>
      <c r="OPD1442" s="529"/>
      <c r="OPE1442" s="531"/>
      <c r="OPF1442" s="529"/>
      <c r="OPG1442" s="531"/>
      <c r="OPH1442" s="529"/>
      <c r="OPI1442" s="531"/>
      <c r="OPJ1442" s="529"/>
      <c r="OPK1442" s="531"/>
      <c r="OPL1442" s="529"/>
      <c r="OPM1442" s="531"/>
      <c r="OPN1442" s="529"/>
      <c r="OPO1442" s="531"/>
      <c r="OPP1442" s="529"/>
      <c r="OPQ1442" s="531"/>
      <c r="OPR1442" s="529"/>
      <c r="OPS1442" s="531"/>
      <c r="OPT1442" s="529"/>
      <c r="OPU1442" s="531"/>
      <c r="OPV1442" s="529"/>
      <c r="OPW1442" s="531"/>
      <c r="OPX1442" s="529"/>
      <c r="OPY1442" s="531"/>
      <c r="OPZ1442" s="529"/>
      <c r="OQA1442" s="531"/>
      <c r="OQB1442" s="529"/>
      <c r="OQC1442" s="531"/>
      <c r="OQD1442" s="529"/>
      <c r="OQE1442" s="531"/>
      <c r="OQF1442" s="529"/>
      <c r="OQG1442" s="531"/>
      <c r="OQH1442" s="529"/>
      <c r="OQI1442" s="531"/>
      <c r="OQJ1442" s="529"/>
      <c r="OQK1442" s="531"/>
      <c r="OQL1442" s="529"/>
      <c r="OQM1442" s="531"/>
      <c r="OQN1442" s="529"/>
      <c r="OQO1442" s="531"/>
      <c r="OQP1442" s="529"/>
      <c r="OQQ1442" s="531"/>
      <c r="OQR1442" s="529"/>
      <c r="OQS1442" s="531"/>
      <c r="OQT1442" s="529"/>
      <c r="OQU1442" s="531"/>
      <c r="OQV1442" s="529"/>
      <c r="OQW1442" s="531"/>
      <c r="OQX1442" s="529"/>
      <c r="OQY1442" s="531"/>
      <c r="OQZ1442" s="529"/>
      <c r="ORA1442" s="531"/>
      <c r="ORB1442" s="529"/>
      <c r="ORC1442" s="531"/>
      <c r="ORD1442" s="529"/>
      <c r="ORE1442" s="531"/>
      <c r="ORF1442" s="529"/>
      <c r="ORG1442" s="531"/>
      <c r="ORH1442" s="529"/>
      <c r="ORI1442" s="531"/>
      <c r="ORJ1442" s="529"/>
      <c r="ORK1442" s="531"/>
      <c r="ORL1442" s="529"/>
      <c r="ORM1442" s="531"/>
      <c r="ORN1442" s="529"/>
      <c r="ORO1442" s="531"/>
      <c r="ORP1442" s="529"/>
      <c r="ORQ1442" s="531"/>
      <c r="ORR1442" s="529"/>
      <c r="ORS1442" s="531"/>
      <c r="ORT1442" s="529"/>
      <c r="ORU1442" s="531"/>
      <c r="ORV1442" s="529"/>
      <c r="ORW1442" s="531"/>
      <c r="ORX1442" s="529"/>
      <c r="ORY1442" s="531"/>
      <c r="ORZ1442" s="529"/>
      <c r="OSA1442" s="531"/>
      <c r="OSB1442" s="529"/>
      <c r="OSC1442" s="531"/>
      <c r="OSD1442" s="529"/>
      <c r="OSE1442" s="531"/>
      <c r="OSF1442" s="529"/>
      <c r="OSG1442" s="531"/>
      <c r="OSH1442" s="529"/>
      <c r="OSI1442" s="531"/>
      <c r="OSJ1442" s="529"/>
      <c r="OSK1442" s="531"/>
      <c r="OSL1442" s="529"/>
      <c r="OSM1442" s="531"/>
      <c r="OSN1442" s="529"/>
      <c r="OSO1442" s="531"/>
      <c r="OSP1442" s="529"/>
      <c r="OSQ1442" s="531"/>
      <c r="OSR1442" s="529"/>
      <c r="OSS1442" s="531"/>
      <c r="OST1442" s="529"/>
      <c r="OSU1442" s="531"/>
      <c r="OSV1442" s="529"/>
      <c r="OSW1442" s="531"/>
      <c r="OSX1442" s="529"/>
      <c r="OSY1442" s="531"/>
      <c r="OSZ1442" s="529"/>
      <c r="OTA1442" s="531"/>
      <c r="OTB1442" s="529"/>
      <c r="OTC1442" s="531"/>
      <c r="OTD1442" s="529"/>
      <c r="OTE1442" s="531"/>
      <c r="OTF1442" s="529"/>
      <c r="OTG1442" s="531"/>
      <c r="OTH1442" s="529"/>
      <c r="OTI1442" s="531"/>
      <c r="OTJ1442" s="529"/>
      <c r="OTK1442" s="531"/>
      <c r="OTL1442" s="529"/>
      <c r="OTM1442" s="531"/>
      <c r="OTN1442" s="529"/>
      <c r="OTO1442" s="531"/>
      <c r="OTP1442" s="529"/>
      <c r="OTQ1442" s="531"/>
      <c r="OTR1442" s="529"/>
      <c r="OTS1442" s="531"/>
      <c r="OTT1442" s="529"/>
      <c r="OTU1442" s="531"/>
      <c r="OTV1442" s="529"/>
      <c r="OTW1442" s="531"/>
      <c r="OTX1442" s="529"/>
      <c r="OTY1442" s="531"/>
      <c r="OTZ1442" s="529"/>
      <c r="OUA1442" s="531"/>
      <c r="OUB1442" s="529"/>
      <c r="OUC1442" s="531"/>
      <c r="OUD1442" s="529"/>
      <c r="OUE1442" s="531"/>
      <c r="OUF1442" s="529"/>
      <c r="OUG1442" s="531"/>
      <c r="OUH1442" s="529"/>
      <c r="OUI1442" s="531"/>
      <c r="OUJ1442" s="529"/>
      <c r="OUK1442" s="531"/>
      <c r="OUL1442" s="529"/>
      <c r="OUM1442" s="531"/>
      <c r="OUN1442" s="529"/>
      <c r="OUO1442" s="531"/>
      <c r="OUP1442" s="529"/>
      <c r="OUQ1442" s="531"/>
      <c r="OUR1442" s="529"/>
      <c r="OUS1442" s="531"/>
      <c r="OUT1442" s="529"/>
      <c r="OUU1442" s="531"/>
      <c r="OUV1442" s="529"/>
      <c r="OUW1442" s="531"/>
      <c r="OUX1442" s="529"/>
      <c r="OUY1442" s="531"/>
      <c r="OUZ1442" s="529"/>
      <c r="OVA1442" s="531"/>
      <c r="OVB1442" s="529"/>
      <c r="OVC1442" s="531"/>
      <c r="OVD1442" s="529"/>
      <c r="OVE1442" s="531"/>
      <c r="OVF1442" s="529"/>
      <c r="OVG1442" s="531"/>
      <c r="OVH1442" s="529"/>
      <c r="OVI1442" s="531"/>
      <c r="OVJ1442" s="529"/>
      <c r="OVK1442" s="531"/>
      <c r="OVL1442" s="529"/>
      <c r="OVM1442" s="531"/>
      <c r="OVN1442" s="529"/>
      <c r="OVO1442" s="531"/>
      <c r="OVP1442" s="529"/>
      <c r="OVQ1442" s="531"/>
      <c r="OVR1442" s="529"/>
      <c r="OVS1442" s="531"/>
      <c r="OVT1442" s="529"/>
      <c r="OVU1442" s="531"/>
      <c r="OVV1442" s="529"/>
      <c r="OVW1442" s="531"/>
      <c r="OVX1442" s="529"/>
      <c r="OVY1442" s="531"/>
      <c r="OVZ1442" s="529"/>
      <c r="OWA1442" s="531"/>
      <c r="OWB1442" s="529"/>
      <c r="OWC1442" s="531"/>
      <c r="OWD1442" s="529"/>
      <c r="OWE1442" s="531"/>
      <c r="OWF1442" s="529"/>
      <c r="OWG1442" s="531"/>
      <c r="OWH1442" s="529"/>
      <c r="OWI1442" s="531"/>
      <c r="OWJ1442" s="529"/>
      <c r="OWK1442" s="531"/>
      <c r="OWL1442" s="529"/>
      <c r="OWM1442" s="531"/>
      <c r="OWN1442" s="529"/>
      <c r="OWO1442" s="531"/>
      <c r="OWP1442" s="529"/>
      <c r="OWQ1442" s="531"/>
      <c r="OWR1442" s="529"/>
      <c r="OWS1442" s="531"/>
      <c r="OWT1442" s="529"/>
      <c r="OWU1442" s="531"/>
      <c r="OWV1442" s="529"/>
      <c r="OWW1442" s="531"/>
      <c r="OWX1442" s="529"/>
      <c r="OWY1442" s="531"/>
      <c r="OWZ1442" s="529"/>
      <c r="OXA1442" s="531"/>
      <c r="OXB1442" s="529"/>
      <c r="OXC1442" s="531"/>
      <c r="OXD1442" s="529"/>
      <c r="OXE1442" s="531"/>
      <c r="OXF1442" s="529"/>
      <c r="OXG1442" s="531"/>
      <c r="OXH1442" s="529"/>
      <c r="OXI1442" s="531"/>
      <c r="OXJ1442" s="529"/>
      <c r="OXK1442" s="531"/>
      <c r="OXL1442" s="529"/>
      <c r="OXM1442" s="531"/>
      <c r="OXN1442" s="529"/>
      <c r="OXO1442" s="531"/>
      <c r="OXP1442" s="529"/>
      <c r="OXQ1442" s="531"/>
      <c r="OXR1442" s="529"/>
      <c r="OXS1442" s="531"/>
      <c r="OXT1442" s="529"/>
      <c r="OXU1442" s="531"/>
      <c r="OXV1442" s="529"/>
      <c r="OXW1442" s="531"/>
      <c r="OXX1442" s="529"/>
      <c r="OXY1442" s="531"/>
      <c r="OXZ1442" s="529"/>
      <c r="OYA1442" s="531"/>
      <c r="OYB1442" s="529"/>
      <c r="OYC1442" s="531"/>
      <c r="OYD1442" s="529"/>
      <c r="OYE1442" s="531"/>
      <c r="OYF1442" s="529"/>
      <c r="OYG1442" s="531"/>
      <c r="OYH1442" s="529"/>
      <c r="OYI1442" s="531"/>
      <c r="OYJ1442" s="529"/>
      <c r="OYK1442" s="531"/>
      <c r="OYL1442" s="529"/>
      <c r="OYM1442" s="531"/>
      <c r="OYN1442" s="529"/>
      <c r="OYO1442" s="531"/>
      <c r="OYP1442" s="529"/>
      <c r="OYQ1442" s="531"/>
      <c r="OYR1442" s="529"/>
      <c r="OYS1442" s="531"/>
      <c r="OYT1442" s="529"/>
      <c r="OYU1442" s="531"/>
      <c r="OYV1442" s="529"/>
      <c r="OYW1442" s="531"/>
      <c r="OYX1442" s="529"/>
      <c r="OYY1442" s="531"/>
      <c r="OYZ1442" s="529"/>
      <c r="OZA1442" s="531"/>
      <c r="OZB1442" s="529"/>
      <c r="OZC1442" s="531"/>
      <c r="OZD1442" s="529"/>
      <c r="OZE1442" s="531"/>
      <c r="OZF1442" s="529"/>
      <c r="OZG1442" s="531"/>
      <c r="OZH1442" s="529"/>
      <c r="OZI1442" s="531"/>
      <c r="OZJ1442" s="529"/>
      <c r="OZK1442" s="531"/>
      <c r="OZL1442" s="529"/>
      <c r="OZM1442" s="531"/>
      <c r="OZN1442" s="529"/>
      <c r="OZO1442" s="531"/>
      <c r="OZP1442" s="529"/>
      <c r="OZQ1442" s="531"/>
      <c r="OZR1442" s="529"/>
      <c r="OZS1442" s="531"/>
      <c r="OZT1442" s="529"/>
      <c r="OZU1442" s="531"/>
      <c r="OZV1442" s="529"/>
      <c r="OZW1442" s="531"/>
      <c r="OZX1442" s="529"/>
      <c r="OZY1442" s="531"/>
      <c r="OZZ1442" s="529"/>
      <c r="PAA1442" s="531"/>
      <c r="PAB1442" s="529"/>
      <c r="PAC1442" s="531"/>
      <c r="PAD1442" s="529"/>
      <c r="PAE1442" s="531"/>
      <c r="PAF1442" s="529"/>
      <c r="PAG1442" s="531"/>
      <c r="PAH1442" s="529"/>
      <c r="PAI1442" s="531"/>
      <c r="PAJ1442" s="529"/>
      <c r="PAK1442" s="531"/>
      <c r="PAL1442" s="529"/>
      <c r="PAM1442" s="531"/>
      <c r="PAN1442" s="529"/>
      <c r="PAO1442" s="531"/>
      <c r="PAP1442" s="529"/>
      <c r="PAQ1442" s="531"/>
      <c r="PAR1442" s="529"/>
      <c r="PAS1442" s="531"/>
      <c r="PAT1442" s="529"/>
      <c r="PAU1442" s="531"/>
      <c r="PAV1442" s="529"/>
      <c r="PAW1442" s="531"/>
      <c r="PAX1442" s="529"/>
      <c r="PAY1442" s="531"/>
      <c r="PAZ1442" s="529"/>
      <c r="PBA1442" s="531"/>
      <c r="PBB1442" s="529"/>
      <c r="PBC1442" s="531"/>
      <c r="PBD1442" s="529"/>
      <c r="PBE1442" s="531"/>
      <c r="PBF1442" s="529"/>
      <c r="PBG1442" s="531"/>
      <c r="PBH1442" s="529"/>
      <c r="PBI1442" s="531"/>
      <c r="PBJ1442" s="529"/>
      <c r="PBK1442" s="531"/>
      <c r="PBL1442" s="529"/>
      <c r="PBM1442" s="531"/>
      <c r="PBN1442" s="529"/>
      <c r="PBO1442" s="531"/>
      <c r="PBP1442" s="529"/>
      <c r="PBQ1442" s="531"/>
      <c r="PBR1442" s="529"/>
      <c r="PBS1442" s="531"/>
      <c r="PBT1442" s="529"/>
      <c r="PBU1442" s="531"/>
      <c r="PBV1442" s="529"/>
      <c r="PBW1442" s="531"/>
      <c r="PBX1442" s="529"/>
      <c r="PBY1442" s="531"/>
      <c r="PBZ1442" s="529"/>
      <c r="PCA1442" s="531"/>
      <c r="PCB1442" s="529"/>
      <c r="PCC1442" s="531"/>
      <c r="PCD1442" s="529"/>
      <c r="PCE1442" s="531"/>
      <c r="PCF1442" s="529"/>
      <c r="PCG1442" s="531"/>
      <c r="PCH1442" s="529"/>
      <c r="PCI1442" s="531"/>
      <c r="PCJ1442" s="529"/>
      <c r="PCK1442" s="531"/>
      <c r="PCL1442" s="529"/>
      <c r="PCM1442" s="531"/>
      <c r="PCN1442" s="529"/>
      <c r="PCO1442" s="531"/>
      <c r="PCP1442" s="529"/>
      <c r="PCQ1442" s="531"/>
      <c r="PCR1442" s="529"/>
      <c r="PCS1442" s="531"/>
      <c r="PCT1442" s="529"/>
      <c r="PCU1442" s="531"/>
      <c r="PCV1442" s="529"/>
      <c r="PCW1442" s="531"/>
      <c r="PCX1442" s="529"/>
      <c r="PCY1442" s="531"/>
      <c r="PCZ1442" s="529"/>
      <c r="PDA1442" s="531"/>
      <c r="PDB1442" s="529"/>
      <c r="PDC1442" s="531"/>
      <c r="PDD1442" s="529"/>
      <c r="PDE1442" s="531"/>
      <c r="PDF1442" s="529"/>
      <c r="PDG1442" s="531"/>
      <c r="PDH1442" s="529"/>
      <c r="PDI1442" s="531"/>
      <c r="PDJ1442" s="529"/>
      <c r="PDK1442" s="531"/>
      <c r="PDL1442" s="529"/>
      <c r="PDM1442" s="531"/>
      <c r="PDN1442" s="529"/>
      <c r="PDO1442" s="531"/>
      <c r="PDP1442" s="529"/>
      <c r="PDQ1442" s="531"/>
      <c r="PDR1442" s="529"/>
      <c r="PDS1442" s="531"/>
      <c r="PDT1442" s="529"/>
      <c r="PDU1442" s="531"/>
      <c r="PDV1442" s="529"/>
      <c r="PDW1442" s="531"/>
      <c r="PDX1442" s="529"/>
      <c r="PDY1442" s="531"/>
      <c r="PDZ1442" s="529"/>
      <c r="PEA1442" s="531"/>
      <c r="PEB1442" s="529"/>
      <c r="PEC1442" s="531"/>
      <c r="PED1442" s="529"/>
      <c r="PEE1442" s="531"/>
      <c r="PEF1442" s="529"/>
      <c r="PEG1442" s="531"/>
      <c r="PEH1442" s="529"/>
      <c r="PEI1442" s="531"/>
      <c r="PEJ1442" s="529"/>
      <c r="PEK1442" s="531"/>
      <c r="PEL1442" s="529"/>
      <c r="PEM1442" s="531"/>
      <c r="PEN1442" s="529"/>
      <c r="PEO1442" s="531"/>
      <c r="PEP1442" s="529"/>
      <c r="PEQ1442" s="531"/>
      <c r="PER1442" s="529"/>
      <c r="PES1442" s="531"/>
      <c r="PET1442" s="529"/>
      <c r="PEU1442" s="531"/>
      <c r="PEV1442" s="529"/>
      <c r="PEW1442" s="531"/>
      <c r="PEX1442" s="529"/>
      <c r="PEY1442" s="531"/>
      <c r="PEZ1442" s="529"/>
      <c r="PFA1442" s="531"/>
      <c r="PFB1442" s="529"/>
      <c r="PFC1442" s="531"/>
      <c r="PFD1442" s="529"/>
      <c r="PFE1442" s="531"/>
      <c r="PFF1442" s="529"/>
      <c r="PFG1442" s="531"/>
      <c r="PFH1442" s="529"/>
      <c r="PFI1442" s="531"/>
      <c r="PFJ1442" s="529"/>
      <c r="PFK1442" s="531"/>
      <c r="PFL1442" s="529"/>
      <c r="PFM1442" s="531"/>
      <c r="PFN1442" s="529"/>
      <c r="PFO1442" s="531"/>
      <c r="PFP1442" s="529"/>
      <c r="PFQ1442" s="531"/>
      <c r="PFR1442" s="529"/>
      <c r="PFS1442" s="531"/>
      <c r="PFT1442" s="529"/>
      <c r="PFU1442" s="531"/>
      <c r="PFV1442" s="529"/>
      <c r="PFW1442" s="531"/>
      <c r="PFX1442" s="529"/>
      <c r="PFY1442" s="531"/>
      <c r="PFZ1442" s="529"/>
      <c r="PGA1442" s="531"/>
      <c r="PGB1442" s="529"/>
      <c r="PGC1442" s="531"/>
      <c r="PGD1442" s="529"/>
      <c r="PGE1442" s="531"/>
      <c r="PGF1442" s="529"/>
      <c r="PGG1442" s="531"/>
      <c r="PGH1442" s="529"/>
      <c r="PGI1442" s="531"/>
      <c r="PGJ1442" s="529"/>
      <c r="PGK1442" s="531"/>
      <c r="PGL1442" s="529"/>
      <c r="PGM1442" s="531"/>
      <c r="PGN1442" s="529"/>
      <c r="PGO1442" s="531"/>
      <c r="PGP1442" s="529"/>
      <c r="PGQ1442" s="531"/>
      <c r="PGR1442" s="529"/>
      <c r="PGS1442" s="531"/>
      <c r="PGT1442" s="529"/>
      <c r="PGU1442" s="531"/>
      <c r="PGV1442" s="529"/>
      <c r="PGW1442" s="531"/>
      <c r="PGX1442" s="529"/>
      <c r="PGY1442" s="531"/>
      <c r="PGZ1442" s="529"/>
      <c r="PHA1442" s="531"/>
      <c r="PHB1442" s="529"/>
      <c r="PHC1442" s="531"/>
      <c r="PHD1442" s="529"/>
      <c r="PHE1442" s="531"/>
      <c r="PHF1442" s="529"/>
      <c r="PHG1442" s="531"/>
      <c r="PHH1442" s="529"/>
      <c r="PHI1442" s="531"/>
      <c r="PHJ1442" s="529"/>
      <c r="PHK1442" s="531"/>
      <c r="PHL1442" s="529"/>
      <c r="PHM1442" s="531"/>
      <c r="PHN1442" s="529"/>
      <c r="PHO1442" s="531"/>
      <c r="PHP1442" s="529"/>
      <c r="PHQ1442" s="531"/>
      <c r="PHR1442" s="529"/>
      <c r="PHS1442" s="531"/>
      <c r="PHT1442" s="529"/>
      <c r="PHU1442" s="531"/>
      <c r="PHV1442" s="529"/>
      <c r="PHW1442" s="531"/>
      <c r="PHX1442" s="529"/>
      <c r="PHY1442" s="531"/>
      <c r="PHZ1442" s="529"/>
      <c r="PIA1442" s="531"/>
      <c r="PIB1442" s="529"/>
      <c r="PIC1442" s="531"/>
      <c r="PID1442" s="529"/>
      <c r="PIE1442" s="531"/>
      <c r="PIF1442" s="529"/>
      <c r="PIG1442" s="531"/>
      <c r="PIH1442" s="529"/>
      <c r="PII1442" s="531"/>
      <c r="PIJ1442" s="529"/>
      <c r="PIK1442" s="531"/>
      <c r="PIL1442" s="529"/>
      <c r="PIM1442" s="531"/>
      <c r="PIN1442" s="529"/>
      <c r="PIO1442" s="531"/>
      <c r="PIP1442" s="529"/>
      <c r="PIQ1442" s="531"/>
      <c r="PIR1442" s="529"/>
      <c r="PIS1442" s="531"/>
      <c r="PIT1442" s="529"/>
      <c r="PIU1442" s="531"/>
      <c r="PIV1442" s="529"/>
      <c r="PIW1442" s="531"/>
      <c r="PIX1442" s="529"/>
      <c r="PIY1442" s="531"/>
      <c r="PIZ1442" s="529"/>
      <c r="PJA1442" s="531"/>
      <c r="PJB1442" s="529"/>
      <c r="PJC1442" s="531"/>
      <c r="PJD1442" s="529"/>
      <c r="PJE1442" s="531"/>
      <c r="PJF1442" s="529"/>
      <c r="PJG1442" s="531"/>
      <c r="PJH1442" s="529"/>
      <c r="PJI1442" s="531"/>
      <c r="PJJ1442" s="529"/>
      <c r="PJK1442" s="531"/>
      <c r="PJL1442" s="529"/>
      <c r="PJM1442" s="531"/>
      <c r="PJN1442" s="529"/>
      <c r="PJO1442" s="531"/>
      <c r="PJP1442" s="529"/>
      <c r="PJQ1442" s="531"/>
      <c r="PJR1442" s="529"/>
      <c r="PJS1442" s="531"/>
      <c r="PJT1442" s="529"/>
      <c r="PJU1442" s="531"/>
      <c r="PJV1442" s="529"/>
      <c r="PJW1442" s="531"/>
      <c r="PJX1442" s="529"/>
      <c r="PJY1442" s="531"/>
      <c r="PJZ1442" s="529"/>
      <c r="PKA1442" s="531"/>
      <c r="PKB1442" s="529"/>
      <c r="PKC1442" s="531"/>
      <c r="PKD1442" s="529"/>
      <c r="PKE1442" s="531"/>
      <c r="PKF1442" s="529"/>
      <c r="PKG1442" s="531"/>
      <c r="PKH1442" s="529"/>
      <c r="PKI1442" s="531"/>
      <c r="PKJ1442" s="529"/>
      <c r="PKK1442" s="531"/>
      <c r="PKL1442" s="529"/>
      <c r="PKM1442" s="531"/>
      <c r="PKN1442" s="529"/>
      <c r="PKO1442" s="531"/>
      <c r="PKP1442" s="529"/>
      <c r="PKQ1442" s="531"/>
      <c r="PKR1442" s="529"/>
      <c r="PKS1442" s="531"/>
      <c r="PKT1442" s="529"/>
      <c r="PKU1442" s="531"/>
      <c r="PKV1442" s="529"/>
      <c r="PKW1442" s="531"/>
      <c r="PKX1442" s="529"/>
      <c r="PKY1442" s="531"/>
      <c r="PKZ1442" s="529"/>
      <c r="PLA1442" s="531"/>
      <c r="PLB1442" s="529"/>
      <c r="PLC1442" s="531"/>
      <c r="PLD1442" s="529"/>
      <c r="PLE1442" s="531"/>
      <c r="PLF1442" s="529"/>
      <c r="PLG1442" s="531"/>
      <c r="PLH1442" s="529"/>
      <c r="PLI1442" s="531"/>
      <c r="PLJ1442" s="529"/>
      <c r="PLK1442" s="531"/>
      <c r="PLL1442" s="529"/>
      <c r="PLM1442" s="531"/>
      <c r="PLN1442" s="529"/>
      <c r="PLO1442" s="531"/>
      <c r="PLP1442" s="529"/>
      <c r="PLQ1442" s="531"/>
      <c r="PLR1442" s="529"/>
      <c r="PLS1442" s="531"/>
      <c r="PLT1442" s="529"/>
      <c r="PLU1442" s="531"/>
      <c r="PLV1442" s="529"/>
      <c r="PLW1442" s="531"/>
      <c r="PLX1442" s="529"/>
      <c r="PLY1442" s="531"/>
      <c r="PLZ1442" s="529"/>
      <c r="PMA1442" s="531"/>
      <c r="PMB1442" s="529"/>
      <c r="PMC1442" s="531"/>
      <c r="PMD1442" s="529"/>
      <c r="PME1442" s="531"/>
      <c r="PMF1442" s="529"/>
      <c r="PMG1442" s="531"/>
      <c r="PMH1442" s="529"/>
      <c r="PMI1442" s="531"/>
      <c r="PMJ1442" s="529"/>
      <c r="PMK1442" s="531"/>
      <c r="PML1442" s="529"/>
      <c r="PMM1442" s="531"/>
      <c r="PMN1442" s="529"/>
      <c r="PMO1442" s="531"/>
      <c r="PMP1442" s="529"/>
      <c r="PMQ1442" s="531"/>
      <c r="PMR1442" s="529"/>
      <c r="PMS1442" s="531"/>
      <c r="PMT1442" s="529"/>
      <c r="PMU1442" s="531"/>
      <c r="PMV1442" s="529"/>
      <c r="PMW1442" s="531"/>
      <c r="PMX1442" s="529"/>
      <c r="PMY1442" s="531"/>
      <c r="PMZ1442" s="529"/>
      <c r="PNA1442" s="531"/>
      <c r="PNB1442" s="529"/>
      <c r="PNC1442" s="531"/>
      <c r="PND1442" s="529"/>
      <c r="PNE1442" s="531"/>
      <c r="PNF1442" s="529"/>
      <c r="PNG1442" s="531"/>
      <c r="PNH1442" s="529"/>
      <c r="PNI1442" s="531"/>
      <c r="PNJ1442" s="529"/>
      <c r="PNK1442" s="531"/>
      <c r="PNL1442" s="529"/>
      <c r="PNM1442" s="531"/>
      <c r="PNN1442" s="529"/>
      <c r="PNO1442" s="531"/>
      <c r="PNP1442" s="529"/>
      <c r="PNQ1442" s="531"/>
      <c r="PNR1442" s="529"/>
      <c r="PNS1442" s="531"/>
      <c r="PNT1442" s="529"/>
      <c r="PNU1442" s="531"/>
      <c r="PNV1442" s="529"/>
      <c r="PNW1442" s="531"/>
      <c r="PNX1442" s="529"/>
      <c r="PNY1442" s="531"/>
      <c r="PNZ1442" s="529"/>
      <c r="POA1442" s="531"/>
      <c r="POB1442" s="529"/>
      <c r="POC1442" s="531"/>
      <c r="POD1442" s="529"/>
      <c r="POE1442" s="531"/>
      <c r="POF1442" s="529"/>
      <c r="POG1442" s="531"/>
      <c r="POH1442" s="529"/>
      <c r="POI1442" s="531"/>
      <c r="POJ1442" s="529"/>
      <c r="POK1442" s="531"/>
      <c r="POL1442" s="529"/>
      <c r="POM1442" s="531"/>
      <c r="PON1442" s="529"/>
      <c r="POO1442" s="531"/>
      <c r="POP1442" s="529"/>
      <c r="POQ1442" s="531"/>
      <c r="POR1442" s="529"/>
      <c r="POS1442" s="531"/>
      <c r="POT1442" s="529"/>
      <c r="POU1442" s="531"/>
      <c r="POV1442" s="529"/>
      <c r="POW1442" s="531"/>
      <c r="POX1442" s="529"/>
      <c r="POY1442" s="531"/>
      <c r="POZ1442" s="529"/>
      <c r="PPA1442" s="531"/>
      <c r="PPB1442" s="529"/>
      <c r="PPC1442" s="531"/>
      <c r="PPD1442" s="529"/>
      <c r="PPE1442" s="531"/>
      <c r="PPF1442" s="529"/>
      <c r="PPG1442" s="531"/>
      <c r="PPH1442" s="529"/>
      <c r="PPI1442" s="531"/>
      <c r="PPJ1442" s="529"/>
      <c r="PPK1442" s="531"/>
      <c r="PPL1442" s="529"/>
      <c r="PPM1442" s="531"/>
      <c r="PPN1442" s="529"/>
      <c r="PPO1442" s="531"/>
      <c r="PPP1442" s="529"/>
      <c r="PPQ1442" s="531"/>
      <c r="PPR1442" s="529"/>
      <c r="PPS1442" s="531"/>
      <c r="PPT1442" s="529"/>
      <c r="PPU1442" s="531"/>
      <c r="PPV1442" s="529"/>
      <c r="PPW1442" s="531"/>
      <c r="PPX1442" s="529"/>
      <c r="PPY1442" s="531"/>
      <c r="PPZ1442" s="529"/>
      <c r="PQA1442" s="531"/>
      <c r="PQB1442" s="529"/>
      <c r="PQC1442" s="531"/>
      <c r="PQD1442" s="529"/>
      <c r="PQE1442" s="531"/>
      <c r="PQF1442" s="529"/>
      <c r="PQG1442" s="531"/>
      <c r="PQH1442" s="529"/>
      <c r="PQI1442" s="531"/>
      <c r="PQJ1442" s="529"/>
      <c r="PQK1442" s="531"/>
      <c r="PQL1442" s="529"/>
      <c r="PQM1442" s="531"/>
      <c r="PQN1442" s="529"/>
      <c r="PQO1442" s="531"/>
      <c r="PQP1442" s="529"/>
      <c r="PQQ1442" s="531"/>
      <c r="PQR1442" s="529"/>
      <c r="PQS1442" s="531"/>
      <c r="PQT1442" s="529"/>
      <c r="PQU1442" s="531"/>
      <c r="PQV1442" s="529"/>
      <c r="PQW1442" s="531"/>
      <c r="PQX1442" s="529"/>
      <c r="PQY1442" s="531"/>
      <c r="PQZ1442" s="529"/>
      <c r="PRA1442" s="531"/>
      <c r="PRB1442" s="529"/>
      <c r="PRC1442" s="531"/>
      <c r="PRD1442" s="529"/>
      <c r="PRE1442" s="531"/>
      <c r="PRF1442" s="529"/>
      <c r="PRG1442" s="531"/>
      <c r="PRH1442" s="529"/>
      <c r="PRI1442" s="531"/>
      <c r="PRJ1442" s="529"/>
      <c r="PRK1442" s="531"/>
      <c r="PRL1442" s="529"/>
      <c r="PRM1442" s="531"/>
      <c r="PRN1442" s="529"/>
      <c r="PRO1442" s="531"/>
      <c r="PRP1442" s="529"/>
      <c r="PRQ1442" s="531"/>
      <c r="PRR1442" s="529"/>
      <c r="PRS1442" s="531"/>
      <c r="PRT1442" s="529"/>
      <c r="PRU1442" s="531"/>
      <c r="PRV1442" s="529"/>
      <c r="PRW1442" s="531"/>
      <c r="PRX1442" s="529"/>
      <c r="PRY1442" s="531"/>
      <c r="PRZ1442" s="529"/>
      <c r="PSA1442" s="531"/>
      <c r="PSB1442" s="529"/>
      <c r="PSC1442" s="531"/>
      <c r="PSD1442" s="529"/>
      <c r="PSE1442" s="531"/>
      <c r="PSF1442" s="529"/>
      <c r="PSG1442" s="531"/>
      <c r="PSH1442" s="529"/>
      <c r="PSI1442" s="531"/>
      <c r="PSJ1442" s="529"/>
      <c r="PSK1442" s="531"/>
      <c r="PSL1442" s="529"/>
      <c r="PSM1442" s="531"/>
      <c r="PSN1442" s="529"/>
      <c r="PSO1442" s="531"/>
      <c r="PSP1442" s="529"/>
      <c r="PSQ1442" s="531"/>
      <c r="PSR1442" s="529"/>
      <c r="PSS1442" s="531"/>
      <c r="PST1442" s="529"/>
      <c r="PSU1442" s="531"/>
      <c r="PSV1442" s="529"/>
      <c r="PSW1442" s="531"/>
      <c r="PSX1442" s="529"/>
      <c r="PSY1442" s="531"/>
      <c r="PSZ1442" s="529"/>
      <c r="PTA1442" s="531"/>
      <c r="PTB1442" s="529"/>
      <c r="PTC1442" s="531"/>
      <c r="PTD1442" s="529"/>
      <c r="PTE1442" s="531"/>
      <c r="PTF1442" s="529"/>
      <c r="PTG1442" s="531"/>
      <c r="PTH1442" s="529"/>
      <c r="PTI1442" s="531"/>
      <c r="PTJ1442" s="529"/>
      <c r="PTK1442" s="531"/>
      <c r="PTL1442" s="529"/>
      <c r="PTM1442" s="531"/>
      <c r="PTN1442" s="529"/>
      <c r="PTO1442" s="531"/>
      <c r="PTP1442" s="529"/>
      <c r="PTQ1442" s="531"/>
      <c r="PTR1442" s="529"/>
      <c r="PTS1442" s="531"/>
      <c r="PTT1442" s="529"/>
      <c r="PTU1442" s="531"/>
      <c r="PTV1442" s="529"/>
      <c r="PTW1442" s="531"/>
      <c r="PTX1442" s="529"/>
      <c r="PTY1442" s="531"/>
      <c r="PTZ1442" s="529"/>
      <c r="PUA1442" s="531"/>
      <c r="PUB1442" s="529"/>
      <c r="PUC1442" s="531"/>
      <c r="PUD1442" s="529"/>
      <c r="PUE1442" s="531"/>
      <c r="PUF1442" s="529"/>
      <c r="PUG1442" s="531"/>
      <c r="PUH1442" s="529"/>
      <c r="PUI1442" s="531"/>
      <c r="PUJ1442" s="529"/>
      <c r="PUK1442" s="531"/>
      <c r="PUL1442" s="529"/>
      <c r="PUM1442" s="531"/>
      <c r="PUN1442" s="529"/>
      <c r="PUO1442" s="531"/>
      <c r="PUP1442" s="529"/>
      <c r="PUQ1442" s="531"/>
      <c r="PUR1442" s="529"/>
      <c r="PUS1442" s="531"/>
      <c r="PUT1442" s="529"/>
      <c r="PUU1442" s="531"/>
      <c r="PUV1442" s="529"/>
      <c r="PUW1442" s="531"/>
      <c r="PUX1442" s="529"/>
      <c r="PUY1442" s="531"/>
      <c r="PUZ1442" s="529"/>
      <c r="PVA1442" s="531"/>
      <c r="PVB1442" s="529"/>
      <c r="PVC1442" s="531"/>
      <c r="PVD1442" s="529"/>
      <c r="PVE1442" s="531"/>
      <c r="PVF1442" s="529"/>
      <c r="PVG1442" s="531"/>
      <c r="PVH1442" s="529"/>
      <c r="PVI1442" s="531"/>
      <c r="PVJ1442" s="529"/>
      <c r="PVK1442" s="531"/>
      <c r="PVL1442" s="529"/>
      <c r="PVM1442" s="531"/>
      <c r="PVN1442" s="529"/>
      <c r="PVO1442" s="531"/>
      <c r="PVP1442" s="529"/>
      <c r="PVQ1442" s="531"/>
      <c r="PVR1442" s="529"/>
      <c r="PVS1442" s="531"/>
      <c r="PVT1442" s="529"/>
      <c r="PVU1442" s="531"/>
      <c r="PVV1442" s="529"/>
      <c r="PVW1442" s="531"/>
      <c r="PVX1442" s="529"/>
      <c r="PVY1442" s="531"/>
      <c r="PVZ1442" s="529"/>
      <c r="PWA1442" s="531"/>
      <c r="PWB1442" s="529"/>
      <c r="PWC1442" s="531"/>
      <c r="PWD1442" s="529"/>
      <c r="PWE1442" s="531"/>
      <c r="PWF1442" s="529"/>
      <c r="PWG1442" s="531"/>
      <c r="PWH1442" s="529"/>
      <c r="PWI1442" s="531"/>
      <c r="PWJ1442" s="529"/>
      <c r="PWK1442" s="531"/>
      <c r="PWL1442" s="529"/>
      <c r="PWM1442" s="531"/>
      <c r="PWN1442" s="529"/>
      <c r="PWO1442" s="531"/>
      <c r="PWP1442" s="529"/>
      <c r="PWQ1442" s="531"/>
      <c r="PWR1442" s="529"/>
      <c r="PWS1442" s="531"/>
      <c r="PWT1442" s="529"/>
      <c r="PWU1442" s="531"/>
      <c r="PWV1442" s="529"/>
      <c r="PWW1442" s="531"/>
      <c r="PWX1442" s="529"/>
      <c r="PWY1442" s="531"/>
      <c r="PWZ1442" s="529"/>
      <c r="PXA1442" s="531"/>
      <c r="PXB1442" s="529"/>
      <c r="PXC1442" s="531"/>
      <c r="PXD1442" s="529"/>
      <c r="PXE1442" s="531"/>
      <c r="PXF1442" s="529"/>
      <c r="PXG1442" s="531"/>
      <c r="PXH1442" s="529"/>
      <c r="PXI1442" s="531"/>
      <c r="PXJ1442" s="529"/>
      <c r="PXK1442" s="531"/>
      <c r="PXL1442" s="529"/>
      <c r="PXM1442" s="531"/>
      <c r="PXN1442" s="529"/>
      <c r="PXO1442" s="531"/>
      <c r="PXP1442" s="529"/>
      <c r="PXQ1442" s="531"/>
      <c r="PXR1442" s="529"/>
      <c r="PXS1442" s="531"/>
      <c r="PXT1442" s="529"/>
      <c r="PXU1442" s="531"/>
      <c r="PXV1442" s="529"/>
      <c r="PXW1442" s="531"/>
      <c r="PXX1442" s="529"/>
      <c r="PXY1442" s="531"/>
      <c r="PXZ1442" s="529"/>
      <c r="PYA1442" s="531"/>
      <c r="PYB1442" s="529"/>
      <c r="PYC1442" s="531"/>
      <c r="PYD1442" s="529"/>
      <c r="PYE1442" s="531"/>
      <c r="PYF1442" s="529"/>
      <c r="PYG1442" s="531"/>
      <c r="PYH1442" s="529"/>
      <c r="PYI1442" s="531"/>
      <c r="PYJ1442" s="529"/>
      <c r="PYK1442" s="531"/>
      <c r="PYL1442" s="529"/>
      <c r="PYM1442" s="531"/>
      <c r="PYN1442" s="529"/>
      <c r="PYO1442" s="531"/>
      <c r="PYP1442" s="529"/>
      <c r="PYQ1442" s="531"/>
      <c r="PYR1442" s="529"/>
      <c r="PYS1442" s="531"/>
      <c r="PYT1442" s="529"/>
      <c r="PYU1442" s="531"/>
      <c r="PYV1442" s="529"/>
      <c r="PYW1442" s="531"/>
      <c r="PYX1442" s="529"/>
      <c r="PYY1442" s="531"/>
      <c r="PYZ1442" s="529"/>
      <c r="PZA1442" s="531"/>
      <c r="PZB1442" s="529"/>
      <c r="PZC1442" s="531"/>
      <c r="PZD1442" s="529"/>
      <c r="PZE1442" s="531"/>
      <c r="PZF1442" s="529"/>
      <c r="PZG1442" s="531"/>
      <c r="PZH1442" s="529"/>
      <c r="PZI1442" s="531"/>
      <c r="PZJ1442" s="529"/>
      <c r="PZK1442" s="531"/>
      <c r="PZL1442" s="529"/>
      <c r="PZM1442" s="531"/>
      <c r="PZN1442" s="529"/>
      <c r="PZO1442" s="531"/>
      <c r="PZP1442" s="529"/>
      <c r="PZQ1442" s="531"/>
      <c r="PZR1442" s="529"/>
      <c r="PZS1442" s="531"/>
      <c r="PZT1442" s="529"/>
      <c r="PZU1442" s="531"/>
      <c r="PZV1442" s="529"/>
      <c r="PZW1442" s="531"/>
      <c r="PZX1442" s="529"/>
      <c r="PZY1442" s="531"/>
      <c r="PZZ1442" s="529"/>
      <c r="QAA1442" s="531"/>
      <c r="QAB1442" s="529"/>
      <c r="QAC1442" s="531"/>
      <c r="QAD1442" s="529"/>
      <c r="QAE1442" s="531"/>
      <c r="QAF1442" s="529"/>
      <c r="QAG1442" s="531"/>
      <c r="QAH1442" s="529"/>
      <c r="QAI1442" s="531"/>
      <c r="QAJ1442" s="529"/>
      <c r="QAK1442" s="531"/>
      <c r="QAL1442" s="529"/>
      <c r="QAM1442" s="531"/>
      <c r="QAN1442" s="529"/>
      <c r="QAO1442" s="531"/>
      <c r="QAP1442" s="529"/>
      <c r="QAQ1442" s="531"/>
      <c r="QAR1442" s="529"/>
      <c r="QAS1442" s="531"/>
      <c r="QAT1442" s="529"/>
      <c r="QAU1442" s="531"/>
      <c r="QAV1442" s="529"/>
      <c r="QAW1442" s="531"/>
      <c r="QAX1442" s="529"/>
      <c r="QAY1442" s="531"/>
      <c r="QAZ1442" s="529"/>
      <c r="QBA1442" s="531"/>
      <c r="QBB1442" s="529"/>
      <c r="QBC1442" s="531"/>
      <c r="QBD1442" s="529"/>
      <c r="QBE1442" s="531"/>
      <c r="QBF1442" s="529"/>
      <c r="QBG1442" s="531"/>
      <c r="QBH1442" s="529"/>
      <c r="QBI1442" s="531"/>
      <c r="QBJ1442" s="529"/>
      <c r="QBK1442" s="531"/>
      <c r="QBL1442" s="529"/>
      <c r="QBM1442" s="531"/>
      <c r="QBN1442" s="529"/>
      <c r="QBO1442" s="531"/>
      <c r="QBP1442" s="529"/>
      <c r="QBQ1442" s="531"/>
      <c r="QBR1442" s="529"/>
      <c r="QBS1442" s="531"/>
      <c r="QBT1442" s="529"/>
      <c r="QBU1442" s="531"/>
      <c r="QBV1442" s="529"/>
      <c r="QBW1442" s="531"/>
      <c r="QBX1442" s="529"/>
      <c r="QBY1442" s="531"/>
      <c r="QBZ1442" s="529"/>
      <c r="QCA1442" s="531"/>
      <c r="QCB1442" s="529"/>
      <c r="QCC1442" s="531"/>
      <c r="QCD1442" s="529"/>
      <c r="QCE1442" s="531"/>
      <c r="QCF1442" s="529"/>
      <c r="QCG1442" s="531"/>
      <c r="QCH1442" s="529"/>
      <c r="QCI1442" s="531"/>
      <c r="QCJ1442" s="529"/>
      <c r="QCK1442" s="531"/>
      <c r="QCL1442" s="529"/>
      <c r="QCM1442" s="531"/>
      <c r="QCN1442" s="529"/>
      <c r="QCO1442" s="531"/>
      <c r="QCP1442" s="529"/>
      <c r="QCQ1442" s="531"/>
      <c r="QCR1442" s="529"/>
      <c r="QCS1442" s="531"/>
      <c r="QCT1442" s="529"/>
      <c r="QCU1442" s="531"/>
      <c r="QCV1442" s="529"/>
      <c r="QCW1442" s="531"/>
      <c r="QCX1442" s="529"/>
      <c r="QCY1442" s="531"/>
      <c r="QCZ1442" s="529"/>
      <c r="QDA1442" s="531"/>
      <c r="QDB1442" s="529"/>
      <c r="QDC1442" s="531"/>
      <c r="QDD1442" s="529"/>
      <c r="QDE1442" s="531"/>
      <c r="QDF1442" s="529"/>
      <c r="QDG1442" s="531"/>
      <c r="QDH1442" s="529"/>
      <c r="QDI1442" s="531"/>
      <c r="QDJ1442" s="529"/>
      <c r="QDK1442" s="531"/>
      <c r="QDL1442" s="529"/>
      <c r="QDM1442" s="531"/>
      <c r="QDN1442" s="529"/>
      <c r="QDO1442" s="531"/>
      <c r="QDP1442" s="529"/>
      <c r="QDQ1442" s="531"/>
      <c r="QDR1442" s="529"/>
      <c r="QDS1442" s="531"/>
      <c r="QDT1442" s="529"/>
      <c r="QDU1442" s="531"/>
      <c r="QDV1442" s="529"/>
      <c r="QDW1442" s="531"/>
      <c r="QDX1442" s="529"/>
      <c r="QDY1442" s="531"/>
      <c r="QDZ1442" s="529"/>
      <c r="QEA1442" s="531"/>
      <c r="QEB1442" s="529"/>
      <c r="QEC1442" s="531"/>
      <c r="QED1442" s="529"/>
      <c r="QEE1442" s="531"/>
      <c r="QEF1442" s="529"/>
      <c r="QEG1442" s="531"/>
      <c r="QEH1442" s="529"/>
      <c r="QEI1442" s="531"/>
      <c r="QEJ1442" s="529"/>
      <c r="QEK1442" s="531"/>
      <c r="QEL1442" s="529"/>
      <c r="QEM1442" s="531"/>
      <c r="QEN1442" s="529"/>
      <c r="QEO1442" s="531"/>
      <c r="QEP1442" s="529"/>
      <c r="QEQ1442" s="531"/>
      <c r="QER1442" s="529"/>
      <c r="QES1442" s="531"/>
      <c r="QET1442" s="529"/>
      <c r="QEU1442" s="531"/>
      <c r="QEV1442" s="529"/>
      <c r="QEW1442" s="531"/>
      <c r="QEX1442" s="529"/>
      <c r="QEY1442" s="531"/>
      <c r="QEZ1442" s="529"/>
      <c r="QFA1442" s="531"/>
      <c r="QFB1442" s="529"/>
      <c r="QFC1442" s="531"/>
      <c r="QFD1442" s="529"/>
      <c r="QFE1442" s="531"/>
      <c r="QFF1442" s="529"/>
      <c r="QFG1442" s="531"/>
      <c r="QFH1442" s="529"/>
      <c r="QFI1442" s="531"/>
      <c r="QFJ1442" s="529"/>
      <c r="QFK1442" s="531"/>
      <c r="QFL1442" s="529"/>
      <c r="QFM1442" s="531"/>
      <c r="QFN1442" s="529"/>
      <c r="QFO1442" s="531"/>
      <c r="QFP1442" s="529"/>
      <c r="QFQ1442" s="531"/>
      <c r="QFR1442" s="529"/>
      <c r="QFS1442" s="531"/>
      <c r="QFT1442" s="529"/>
      <c r="QFU1442" s="531"/>
      <c r="QFV1442" s="529"/>
      <c r="QFW1442" s="531"/>
      <c r="QFX1442" s="529"/>
      <c r="QFY1442" s="531"/>
      <c r="QFZ1442" s="529"/>
      <c r="QGA1442" s="531"/>
      <c r="QGB1442" s="529"/>
      <c r="QGC1442" s="531"/>
      <c r="QGD1442" s="529"/>
      <c r="QGE1442" s="531"/>
      <c r="QGF1442" s="529"/>
      <c r="QGG1442" s="531"/>
      <c r="QGH1442" s="529"/>
      <c r="QGI1442" s="531"/>
      <c r="QGJ1442" s="529"/>
      <c r="QGK1442" s="531"/>
      <c r="QGL1442" s="529"/>
      <c r="QGM1442" s="531"/>
      <c r="QGN1442" s="529"/>
      <c r="QGO1442" s="531"/>
      <c r="QGP1442" s="529"/>
      <c r="QGQ1442" s="531"/>
      <c r="QGR1442" s="529"/>
      <c r="QGS1442" s="531"/>
      <c r="QGT1442" s="529"/>
      <c r="QGU1442" s="531"/>
      <c r="QGV1442" s="529"/>
      <c r="QGW1442" s="531"/>
      <c r="QGX1442" s="529"/>
      <c r="QGY1442" s="531"/>
      <c r="QGZ1442" s="529"/>
      <c r="QHA1442" s="531"/>
      <c r="QHB1442" s="529"/>
      <c r="QHC1442" s="531"/>
      <c r="QHD1442" s="529"/>
      <c r="QHE1442" s="531"/>
      <c r="QHF1442" s="529"/>
      <c r="QHG1442" s="531"/>
      <c r="QHH1442" s="529"/>
      <c r="QHI1442" s="531"/>
      <c r="QHJ1442" s="529"/>
      <c r="QHK1442" s="531"/>
      <c r="QHL1442" s="529"/>
      <c r="QHM1442" s="531"/>
      <c r="QHN1442" s="529"/>
      <c r="QHO1442" s="531"/>
      <c r="QHP1442" s="529"/>
      <c r="QHQ1442" s="531"/>
      <c r="QHR1442" s="529"/>
      <c r="QHS1442" s="531"/>
      <c r="QHT1442" s="529"/>
      <c r="QHU1442" s="531"/>
      <c r="QHV1442" s="529"/>
      <c r="QHW1442" s="531"/>
      <c r="QHX1442" s="529"/>
      <c r="QHY1442" s="531"/>
      <c r="QHZ1442" s="529"/>
      <c r="QIA1442" s="531"/>
      <c r="QIB1442" s="529"/>
      <c r="QIC1442" s="531"/>
      <c r="QID1442" s="529"/>
      <c r="QIE1442" s="531"/>
      <c r="QIF1442" s="529"/>
      <c r="QIG1442" s="531"/>
      <c r="QIH1442" s="529"/>
      <c r="QII1442" s="531"/>
      <c r="QIJ1442" s="529"/>
      <c r="QIK1442" s="531"/>
      <c r="QIL1442" s="529"/>
      <c r="QIM1442" s="531"/>
      <c r="QIN1442" s="529"/>
      <c r="QIO1442" s="531"/>
      <c r="QIP1442" s="529"/>
      <c r="QIQ1442" s="531"/>
      <c r="QIR1442" s="529"/>
      <c r="QIS1442" s="531"/>
      <c r="QIT1442" s="529"/>
      <c r="QIU1442" s="531"/>
      <c r="QIV1442" s="529"/>
      <c r="QIW1442" s="531"/>
      <c r="QIX1442" s="529"/>
      <c r="QIY1442" s="531"/>
      <c r="QIZ1442" s="529"/>
      <c r="QJA1442" s="531"/>
      <c r="QJB1442" s="529"/>
      <c r="QJC1442" s="531"/>
      <c r="QJD1442" s="529"/>
      <c r="QJE1442" s="531"/>
      <c r="QJF1442" s="529"/>
      <c r="QJG1442" s="531"/>
      <c r="QJH1442" s="529"/>
      <c r="QJI1442" s="531"/>
      <c r="QJJ1442" s="529"/>
      <c r="QJK1442" s="531"/>
      <c r="QJL1442" s="529"/>
      <c r="QJM1442" s="531"/>
      <c r="QJN1442" s="529"/>
      <c r="QJO1442" s="531"/>
      <c r="QJP1442" s="529"/>
      <c r="QJQ1442" s="531"/>
      <c r="QJR1442" s="529"/>
      <c r="QJS1442" s="531"/>
      <c r="QJT1442" s="529"/>
      <c r="QJU1442" s="531"/>
      <c r="QJV1442" s="529"/>
      <c r="QJW1442" s="531"/>
      <c r="QJX1442" s="529"/>
      <c r="QJY1442" s="531"/>
      <c r="QJZ1442" s="529"/>
      <c r="QKA1442" s="531"/>
      <c r="QKB1442" s="529"/>
      <c r="QKC1442" s="531"/>
      <c r="QKD1442" s="529"/>
      <c r="QKE1442" s="531"/>
      <c r="QKF1442" s="529"/>
      <c r="QKG1442" s="531"/>
      <c r="QKH1442" s="529"/>
      <c r="QKI1442" s="531"/>
      <c r="QKJ1442" s="529"/>
      <c r="QKK1442" s="531"/>
      <c r="QKL1442" s="529"/>
      <c r="QKM1442" s="531"/>
      <c r="QKN1442" s="529"/>
      <c r="QKO1442" s="531"/>
      <c r="QKP1442" s="529"/>
      <c r="QKQ1442" s="531"/>
      <c r="QKR1442" s="529"/>
      <c r="QKS1442" s="531"/>
      <c r="QKT1442" s="529"/>
      <c r="QKU1442" s="531"/>
      <c r="QKV1442" s="529"/>
      <c r="QKW1442" s="531"/>
      <c r="QKX1442" s="529"/>
      <c r="QKY1442" s="531"/>
      <c r="QKZ1442" s="529"/>
      <c r="QLA1442" s="531"/>
      <c r="QLB1442" s="529"/>
      <c r="QLC1442" s="531"/>
      <c r="QLD1442" s="529"/>
      <c r="QLE1442" s="531"/>
      <c r="QLF1442" s="529"/>
      <c r="QLG1442" s="531"/>
      <c r="QLH1442" s="529"/>
      <c r="QLI1442" s="531"/>
      <c r="QLJ1442" s="529"/>
      <c r="QLK1442" s="531"/>
      <c r="QLL1442" s="529"/>
      <c r="QLM1442" s="531"/>
      <c r="QLN1442" s="529"/>
      <c r="QLO1442" s="531"/>
      <c r="QLP1442" s="529"/>
      <c r="QLQ1442" s="531"/>
      <c r="QLR1442" s="529"/>
      <c r="QLS1442" s="531"/>
      <c r="QLT1442" s="529"/>
      <c r="QLU1442" s="531"/>
      <c r="QLV1442" s="529"/>
      <c r="QLW1442" s="531"/>
      <c r="QLX1442" s="529"/>
      <c r="QLY1442" s="531"/>
      <c r="QLZ1442" s="529"/>
      <c r="QMA1442" s="531"/>
      <c r="QMB1442" s="529"/>
      <c r="QMC1442" s="531"/>
      <c r="QMD1442" s="529"/>
      <c r="QME1442" s="531"/>
      <c r="QMF1442" s="529"/>
      <c r="QMG1442" s="531"/>
      <c r="QMH1442" s="529"/>
      <c r="QMI1442" s="531"/>
      <c r="QMJ1442" s="529"/>
      <c r="QMK1442" s="531"/>
      <c r="QML1442" s="529"/>
      <c r="QMM1442" s="531"/>
      <c r="QMN1442" s="529"/>
      <c r="QMO1442" s="531"/>
      <c r="QMP1442" s="529"/>
      <c r="QMQ1442" s="531"/>
      <c r="QMR1442" s="529"/>
      <c r="QMS1442" s="531"/>
      <c r="QMT1442" s="529"/>
      <c r="QMU1442" s="531"/>
      <c r="QMV1442" s="529"/>
      <c r="QMW1442" s="531"/>
      <c r="QMX1442" s="529"/>
      <c r="QMY1442" s="531"/>
      <c r="QMZ1442" s="529"/>
      <c r="QNA1442" s="531"/>
      <c r="QNB1442" s="529"/>
      <c r="QNC1442" s="531"/>
      <c r="QND1442" s="529"/>
      <c r="QNE1442" s="531"/>
      <c r="QNF1442" s="529"/>
      <c r="QNG1442" s="531"/>
      <c r="QNH1442" s="529"/>
      <c r="QNI1442" s="531"/>
      <c r="QNJ1442" s="529"/>
      <c r="QNK1442" s="531"/>
      <c r="QNL1442" s="529"/>
      <c r="QNM1442" s="531"/>
      <c r="QNN1442" s="529"/>
      <c r="QNO1442" s="531"/>
      <c r="QNP1442" s="529"/>
      <c r="QNQ1442" s="531"/>
      <c r="QNR1442" s="529"/>
      <c r="QNS1442" s="531"/>
      <c r="QNT1442" s="529"/>
      <c r="QNU1442" s="531"/>
      <c r="QNV1442" s="529"/>
      <c r="QNW1442" s="531"/>
      <c r="QNX1442" s="529"/>
      <c r="QNY1442" s="531"/>
      <c r="QNZ1442" s="529"/>
      <c r="QOA1442" s="531"/>
      <c r="QOB1442" s="529"/>
      <c r="QOC1442" s="531"/>
      <c r="QOD1442" s="529"/>
      <c r="QOE1442" s="531"/>
      <c r="QOF1442" s="529"/>
      <c r="QOG1442" s="531"/>
      <c r="QOH1442" s="529"/>
      <c r="QOI1442" s="531"/>
      <c r="QOJ1442" s="529"/>
      <c r="QOK1442" s="531"/>
      <c r="QOL1442" s="529"/>
      <c r="QOM1442" s="531"/>
      <c r="QON1442" s="529"/>
      <c r="QOO1442" s="531"/>
      <c r="QOP1442" s="529"/>
      <c r="QOQ1442" s="531"/>
      <c r="QOR1442" s="529"/>
      <c r="QOS1442" s="531"/>
      <c r="QOT1442" s="529"/>
      <c r="QOU1442" s="531"/>
      <c r="QOV1442" s="529"/>
      <c r="QOW1442" s="531"/>
      <c r="QOX1442" s="529"/>
      <c r="QOY1442" s="531"/>
      <c r="QOZ1442" s="529"/>
      <c r="QPA1442" s="531"/>
      <c r="QPB1442" s="529"/>
      <c r="QPC1442" s="531"/>
      <c r="QPD1442" s="529"/>
      <c r="QPE1442" s="531"/>
      <c r="QPF1442" s="529"/>
      <c r="QPG1442" s="531"/>
      <c r="QPH1442" s="529"/>
      <c r="QPI1442" s="531"/>
      <c r="QPJ1442" s="529"/>
      <c r="QPK1442" s="531"/>
      <c r="QPL1442" s="529"/>
      <c r="QPM1442" s="531"/>
      <c r="QPN1442" s="529"/>
      <c r="QPO1442" s="531"/>
      <c r="QPP1442" s="529"/>
      <c r="QPQ1442" s="531"/>
      <c r="QPR1442" s="529"/>
      <c r="QPS1442" s="531"/>
      <c r="QPT1442" s="529"/>
      <c r="QPU1442" s="531"/>
      <c r="QPV1442" s="529"/>
      <c r="QPW1442" s="531"/>
      <c r="QPX1442" s="529"/>
      <c r="QPY1442" s="531"/>
      <c r="QPZ1442" s="529"/>
      <c r="QQA1442" s="531"/>
      <c r="QQB1442" s="529"/>
      <c r="QQC1442" s="531"/>
      <c r="QQD1442" s="529"/>
      <c r="QQE1442" s="531"/>
      <c r="QQF1442" s="529"/>
      <c r="QQG1442" s="531"/>
      <c r="QQH1442" s="529"/>
      <c r="QQI1442" s="531"/>
      <c r="QQJ1442" s="529"/>
      <c r="QQK1442" s="531"/>
      <c r="QQL1442" s="529"/>
      <c r="QQM1442" s="531"/>
      <c r="QQN1442" s="529"/>
      <c r="QQO1442" s="531"/>
      <c r="QQP1442" s="529"/>
      <c r="QQQ1442" s="531"/>
      <c r="QQR1442" s="529"/>
      <c r="QQS1442" s="531"/>
      <c r="QQT1442" s="529"/>
      <c r="QQU1442" s="531"/>
      <c r="QQV1442" s="529"/>
      <c r="QQW1442" s="531"/>
      <c r="QQX1442" s="529"/>
      <c r="QQY1442" s="531"/>
      <c r="QQZ1442" s="529"/>
      <c r="QRA1442" s="531"/>
      <c r="QRB1442" s="529"/>
      <c r="QRC1442" s="531"/>
      <c r="QRD1442" s="529"/>
      <c r="QRE1442" s="531"/>
      <c r="QRF1442" s="529"/>
      <c r="QRG1442" s="531"/>
      <c r="QRH1442" s="529"/>
      <c r="QRI1442" s="531"/>
      <c r="QRJ1442" s="529"/>
      <c r="QRK1442" s="531"/>
      <c r="QRL1442" s="529"/>
      <c r="QRM1442" s="531"/>
      <c r="QRN1442" s="529"/>
      <c r="QRO1442" s="531"/>
      <c r="QRP1442" s="529"/>
      <c r="QRQ1442" s="531"/>
      <c r="QRR1442" s="529"/>
      <c r="QRS1442" s="531"/>
      <c r="QRT1442" s="529"/>
      <c r="QRU1442" s="531"/>
      <c r="QRV1442" s="529"/>
      <c r="QRW1442" s="531"/>
      <c r="QRX1442" s="529"/>
      <c r="QRY1442" s="531"/>
      <c r="QRZ1442" s="529"/>
      <c r="QSA1442" s="531"/>
      <c r="QSB1442" s="529"/>
      <c r="QSC1442" s="531"/>
      <c r="QSD1442" s="529"/>
      <c r="QSE1442" s="531"/>
      <c r="QSF1442" s="529"/>
      <c r="QSG1442" s="531"/>
      <c r="QSH1442" s="529"/>
      <c r="QSI1442" s="531"/>
      <c r="QSJ1442" s="529"/>
      <c r="QSK1442" s="531"/>
      <c r="QSL1442" s="529"/>
      <c r="QSM1442" s="531"/>
      <c r="QSN1442" s="529"/>
      <c r="QSO1442" s="531"/>
      <c r="QSP1442" s="529"/>
      <c r="QSQ1442" s="531"/>
      <c r="QSR1442" s="529"/>
      <c r="QSS1442" s="531"/>
      <c r="QST1442" s="529"/>
      <c r="QSU1442" s="531"/>
      <c r="QSV1442" s="529"/>
      <c r="QSW1442" s="531"/>
      <c r="QSX1442" s="529"/>
      <c r="QSY1442" s="531"/>
      <c r="QSZ1442" s="529"/>
      <c r="QTA1442" s="531"/>
      <c r="QTB1442" s="529"/>
      <c r="QTC1442" s="531"/>
      <c r="QTD1442" s="529"/>
      <c r="QTE1442" s="531"/>
      <c r="QTF1442" s="529"/>
      <c r="QTG1442" s="531"/>
      <c r="QTH1442" s="529"/>
      <c r="QTI1442" s="531"/>
      <c r="QTJ1442" s="529"/>
      <c r="QTK1442" s="531"/>
      <c r="QTL1442" s="529"/>
      <c r="QTM1442" s="531"/>
      <c r="QTN1442" s="529"/>
      <c r="QTO1442" s="531"/>
      <c r="QTP1442" s="529"/>
      <c r="QTQ1442" s="531"/>
      <c r="QTR1442" s="529"/>
      <c r="QTS1442" s="531"/>
      <c r="QTT1442" s="529"/>
      <c r="QTU1442" s="531"/>
      <c r="QTV1442" s="529"/>
      <c r="QTW1442" s="531"/>
      <c r="QTX1442" s="529"/>
      <c r="QTY1442" s="531"/>
      <c r="QTZ1442" s="529"/>
      <c r="QUA1442" s="531"/>
      <c r="QUB1442" s="529"/>
      <c r="QUC1442" s="531"/>
      <c r="QUD1442" s="529"/>
      <c r="QUE1442" s="531"/>
      <c r="QUF1442" s="529"/>
      <c r="QUG1442" s="531"/>
      <c r="QUH1442" s="529"/>
      <c r="QUI1442" s="531"/>
      <c r="QUJ1442" s="529"/>
      <c r="QUK1442" s="531"/>
      <c r="QUL1442" s="529"/>
      <c r="QUM1442" s="531"/>
      <c r="QUN1442" s="529"/>
      <c r="QUO1442" s="531"/>
      <c r="QUP1442" s="529"/>
      <c r="QUQ1442" s="531"/>
      <c r="QUR1442" s="529"/>
      <c r="QUS1442" s="531"/>
      <c r="QUT1442" s="529"/>
      <c r="QUU1442" s="531"/>
      <c r="QUV1442" s="529"/>
      <c r="QUW1442" s="531"/>
      <c r="QUX1442" s="529"/>
      <c r="QUY1442" s="531"/>
      <c r="QUZ1442" s="529"/>
      <c r="QVA1442" s="531"/>
      <c r="QVB1442" s="529"/>
      <c r="QVC1442" s="531"/>
      <c r="QVD1442" s="529"/>
      <c r="QVE1442" s="531"/>
      <c r="QVF1442" s="529"/>
      <c r="QVG1442" s="531"/>
      <c r="QVH1442" s="529"/>
      <c r="QVI1442" s="531"/>
      <c r="QVJ1442" s="529"/>
      <c r="QVK1442" s="531"/>
      <c r="QVL1442" s="529"/>
      <c r="QVM1442" s="531"/>
      <c r="QVN1442" s="529"/>
      <c r="QVO1442" s="531"/>
      <c r="QVP1442" s="529"/>
      <c r="QVQ1442" s="531"/>
      <c r="QVR1442" s="529"/>
      <c r="QVS1442" s="531"/>
      <c r="QVT1442" s="529"/>
      <c r="QVU1442" s="531"/>
      <c r="QVV1442" s="529"/>
      <c r="QVW1442" s="531"/>
      <c r="QVX1442" s="529"/>
      <c r="QVY1442" s="531"/>
      <c r="QVZ1442" s="529"/>
      <c r="QWA1442" s="531"/>
      <c r="QWB1442" s="529"/>
      <c r="QWC1442" s="531"/>
      <c r="QWD1442" s="529"/>
      <c r="QWE1442" s="531"/>
      <c r="QWF1442" s="529"/>
      <c r="QWG1442" s="531"/>
      <c r="QWH1442" s="529"/>
      <c r="QWI1442" s="531"/>
      <c r="QWJ1442" s="529"/>
      <c r="QWK1442" s="531"/>
      <c r="QWL1442" s="529"/>
      <c r="QWM1442" s="531"/>
      <c r="QWN1442" s="529"/>
      <c r="QWO1442" s="531"/>
      <c r="QWP1442" s="529"/>
      <c r="QWQ1442" s="531"/>
      <c r="QWR1442" s="529"/>
      <c r="QWS1442" s="531"/>
      <c r="QWT1442" s="529"/>
      <c r="QWU1442" s="531"/>
      <c r="QWV1442" s="529"/>
      <c r="QWW1442" s="531"/>
      <c r="QWX1442" s="529"/>
      <c r="QWY1442" s="531"/>
      <c r="QWZ1442" s="529"/>
      <c r="QXA1442" s="531"/>
      <c r="QXB1442" s="529"/>
      <c r="QXC1442" s="531"/>
      <c r="QXD1442" s="529"/>
      <c r="QXE1442" s="531"/>
      <c r="QXF1442" s="529"/>
      <c r="QXG1442" s="531"/>
      <c r="QXH1442" s="529"/>
      <c r="QXI1442" s="531"/>
      <c r="QXJ1442" s="529"/>
      <c r="QXK1442" s="531"/>
      <c r="QXL1442" s="529"/>
      <c r="QXM1442" s="531"/>
      <c r="QXN1442" s="529"/>
      <c r="QXO1442" s="531"/>
      <c r="QXP1442" s="529"/>
      <c r="QXQ1442" s="531"/>
      <c r="QXR1442" s="529"/>
      <c r="QXS1442" s="531"/>
      <c r="QXT1442" s="529"/>
      <c r="QXU1442" s="531"/>
      <c r="QXV1442" s="529"/>
      <c r="QXW1442" s="531"/>
      <c r="QXX1442" s="529"/>
      <c r="QXY1442" s="531"/>
      <c r="QXZ1442" s="529"/>
      <c r="QYA1442" s="531"/>
      <c r="QYB1442" s="529"/>
      <c r="QYC1442" s="531"/>
      <c r="QYD1442" s="529"/>
      <c r="QYE1442" s="531"/>
      <c r="QYF1442" s="529"/>
      <c r="QYG1442" s="531"/>
      <c r="QYH1442" s="529"/>
      <c r="QYI1442" s="531"/>
      <c r="QYJ1442" s="529"/>
      <c r="QYK1442" s="531"/>
      <c r="QYL1442" s="529"/>
      <c r="QYM1442" s="531"/>
      <c r="QYN1442" s="529"/>
      <c r="QYO1442" s="531"/>
      <c r="QYP1442" s="529"/>
      <c r="QYQ1442" s="531"/>
      <c r="QYR1442" s="529"/>
      <c r="QYS1442" s="531"/>
      <c r="QYT1442" s="529"/>
      <c r="QYU1442" s="531"/>
      <c r="QYV1442" s="529"/>
      <c r="QYW1442" s="531"/>
      <c r="QYX1442" s="529"/>
      <c r="QYY1442" s="531"/>
      <c r="QYZ1442" s="529"/>
      <c r="QZA1442" s="531"/>
      <c r="QZB1442" s="529"/>
      <c r="QZC1442" s="531"/>
      <c r="QZD1442" s="529"/>
      <c r="QZE1442" s="531"/>
      <c r="QZF1442" s="529"/>
      <c r="QZG1442" s="531"/>
      <c r="QZH1442" s="529"/>
      <c r="QZI1442" s="531"/>
      <c r="QZJ1442" s="529"/>
      <c r="QZK1442" s="531"/>
      <c r="QZL1442" s="529"/>
      <c r="QZM1442" s="531"/>
      <c r="QZN1442" s="529"/>
      <c r="QZO1442" s="531"/>
      <c r="QZP1442" s="529"/>
      <c r="QZQ1442" s="531"/>
      <c r="QZR1442" s="529"/>
      <c r="QZS1442" s="531"/>
      <c r="QZT1442" s="529"/>
      <c r="QZU1442" s="531"/>
      <c r="QZV1442" s="529"/>
      <c r="QZW1442" s="531"/>
      <c r="QZX1442" s="529"/>
      <c r="QZY1442" s="531"/>
      <c r="QZZ1442" s="529"/>
      <c r="RAA1442" s="531"/>
      <c r="RAB1442" s="529"/>
      <c r="RAC1442" s="531"/>
      <c r="RAD1442" s="529"/>
      <c r="RAE1442" s="531"/>
      <c r="RAF1442" s="529"/>
      <c r="RAG1442" s="531"/>
      <c r="RAH1442" s="529"/>
      <c r="RAI1442" s="531"/>
      <c r="RAJ1442" s="529"/>
      <c r="RAK1442" s="531"/>
      <c r="RAL1442" s="529"/>
      <c r="RAM1442" s="531"/>
      <c r="RAN1442" s="529"/>
      <c r="RAO1442" s="531"/>
      <c r="RAP1442" s="529"/>
      <c r="RAQ1442" s="531"/>
      <c r="RAR1442" s="529"/>
      <c r="RAS1442" s="531"/>
      <c r="RAT1442" s="529"/>
      <c r="RAU1442" s="531"/>
      <c r="RAV1442" s="529"/>
      <c r="RAW1442" s="531"/>
      <c r="RAX1442" s="529"/>
      <c r="RAY1442" s="531"/>
      <c r="RAZ1442" s="529"/>
      <c r="RBA1442" s="531"/>
      <c r="RBB1442" s="529"/>
      <c r="RBC1442" s="531"/>
      <c r="RBD1442" s="529"/>
      <c r="RBE1442" s="531"/>
      <c r="RBF1442" s="529"/>
      <c r="RBG1442" s="531"/>
      <c r="RBH1442" s="529"/>
      <c r="RBI1442" s="531"/>
      <c r="RBJ1442" s="529"/>
      <c r="RBK1442" s="531"/>
      <c r="RBL1442" s="529"/>
      <c r="RBM1442" s="531"/>
      <c r="RBN1442" s="529"/>
      <c r="RBO1442" s="531"/>
      <c r="RBP1442" s="529"/>
      <c r="RBQ1442" s="531"/>
      <c r="RBR1442" s="529"/>
      <c r="RBS1442" s="531"/>
      <c r="RBT1442" s="529"/>
      <c r="RBU1442" s="531"/>
      <c r="RBV1442" s="529"/>
      <c r="RBW1442" s="531"/>
      <c r="RBX1442" s="529"/>
      <c r="RBY1442" s="531"/>
      <c r="RBZ1442" s="529"/>
      <c r="RCA1442" s="531"/>
      <c r="RCB1442" s="529"/>
      <c r="RCC1442" s="531"/>
      <c r="RCD1442" s="529"/>
      <c r="RCE1442" s="531"/>
      <c r="RCF1442" s="529"/>
      <c r="RCG1442" s="531"/>
      <c r="RCH1442" s="529"/>
      <c r="RCI1442" s="531"/>
      <c r="RCJ1442" s="529"/>
      <c r="RCK1442" s="531"/>
      <c r="RCL1442" s="529"/>
      <c r="RCM1442" s="531"/>
      <c r="RCN1442" s="529"/>
      <c r="RCO1442" s="531"/>
      <c r="RCP1442" s="529"/>
      <c r="RCQ1442" s="531"/>
      <c r="RCR1442" s="529"/>
      <c r="RCS1442" s="531"/>
      <c r="RCT1442" s="529"/>
      <c r="RCU1442" s="531"/>
      <c r="RCV1442" s="529"/>
      <c r="RCW1442" s="531"/>
      <c r="RCX1442" s="529"/>
      <c r="RCY1442" s="531"/>
      <c r="RCZ1442" s="529"/>
      <c r="RDA1442" s="531"/>
      <c r="RDB1442" s="529"/>
      <c r="RDC1442" s="531"/>
      <c r="RDD1442" s="529"/>
      <c r="RDE1442" s="531"/>
      <c r="RDF1442" s="529"/>
      <c r="RDG1442" s="531"/>
      <c r="RDH1442" s="529"/>
      <c r="RDI1442" s="531"/>
      <c r="RDJ1442" s="529"/>
      <c r="RDK1442" s="531"/>
      <c r="RDL1442" s="529"/>
      <c r="RDM1442" s="531"/>
      <c r="RDN1442" s="529"/>
      <c r="RDO1442" s="531"/>
      <c r="RDP1442" s="529"/>
      <c r="RDQ1442" s="531"/>
      <c r="RDR1442" s="529"/>
      <c r="RDS1442" s="531"/>
      <c r="RDT1442" s="529"/>
      <c r="RDU1442" s="531"/>
      <c r="RDV1442" s="529"/>
      <c r="RDW1442" s="531"/>
      <c r="RDX1442" s="529"/>
      <c r="RDY1442" s="531"/>
      <c r="RDZ1442" s="529"/>
      <c r="REA1442" s="531"/>
      <c r="REB1442" s="529"/>
      <c r="REC1442" s="531"/>
      <c r="RED1442" s="529"/>
      <c r="REE1442" s="531"/>
      <c r="REF1442" s="529"/>
      <c r="REG1442" s="531"/>
      <c r="REH1442" s="529"/>
      <c r="REI1442" s="531"/>
      <c r="REJ1442" s="529"/>
      <c r="REK1442" s="531"/>
      <c r="REL1442" s="529"/>
      <c r="REM1442" s="531"/>
      <c r="REN1442" s="529"/>
      <c r="REO1442" s="531"/>
      <c r="REP1442" s="529"/>
      <c r="REQ1442" s="531"/>
      <c r="RER1442" s="529"/>
      <c r="RES1442" s="531"/>
      <c r="RET1442" s="529"/>
      <c r="REU1442" s="531"/>
      <c r="REV1442" s="529"/>
      <c r="REW1442" s="531"/>
      <c r="REX1442" s="529"/>
      <c r="REY1442" s="531"/>
      <c r="REZ1442" s="529"/>
      <c r="RFA1442" s="531"/>
      <c r="RFB1442" s="529"/>
      <c r="RFC1442" s="531"/>
      <c r="RFD1442" s="529"/>
      <c r="RFE1442" s="531"/>
      <c r="RFF1442" s="529"/>
      <c r="RFG1442" s="531"/>
      <c r="RFH1442" s="529"/>
      <c r="RFI1442" s="531"/>
      <c r="RFJ1442" s="529"/>
      <c r="RFK1442" s="531"/>
      <c r="RFL1442" s="529"/>
      <c r="RFM1442" s="531"/>
      <c r="RFN1442" s="529"/>
      <c r="RFO1442" s="531"/>
      <c r="RFP1442" s="529"/>
      <c r="RFQ1442" s="531"/>
      <c r="RFR1442" s="529"/>
      <c r="RFS1442" s="531"/>
      <c r="RFT1442" s="529"/>
      <c r="RFU1442" s="531"/>
      <c r="RFV1442" s="529"/>
      <c r="RFW1442" s="531"/>
      <c r="RFX1442" s="529"/>
      <c r="RFY1442" s="531"/>
      <c r="RFZ1442" s="529"/>
      <c r="RGA1442" s="531"/>
      <c r="RGB1442" s="529"/>
      <c r="RGC1442" s="531"/>
      <c r="RGD1442" s="529"/>
      <c r="RGE1442" s="531"/>
      <c r="RGF1442" s="529"/>
      <c r="RGG1442" s="531"/>
      <c r="RGH1442" s="529"/>
      <c r="RGI1442" s="531"/>
      <c r="RGJ1442" s="529"/>
      <c r="RGK1442" s="531"/>
      <c r="RGL1442" s="529"/>
      <c r="RGM1442" s="531"/>
      <c r="RGN1442" s="529"/>
      <c r="RGO1442" s="531"/>
      <c r="RGP1442" s="529"/>
      <c r="RGQ1442" s="531"/>
      <c r="RGR1442" s="529"/>
      <c r="RGS1442" s="531"/>
      <c r="RGT1442" s="529"/>
      <c r="RGU1442" s="531"/>
      <c r="RGV1442" s="529"/>
      <c r="RGW1442" s="531"/>
      <c r="RGX1442" s="529"/>
      <c r="RGY1442" s="531"/>
      <c r="RGZ1442" s="529"/>
      <c r="RHA1442" s="531"/>
      <c r="RHB1442" s="529"/>
      <c r="RHC1442" s="531"/>
      <c r="RHD1442" s="529"/>
      <c r="RHE1442" s="531"/>
      <c r="RHF1442" s="529"/>
      <c r="RHG1442" s="531"/>
      <c r="RHH1442" s="529"/>
      <c r="RHI1442" s="531"/>
      <c r="RHJ1442" s="529"/>
      <c r="RHK1442" s="531"/>
      <c r="RHL1442" s="529"/>
      <c r="RHM1442" s="531"/>
      <c r="RHN1442" s="529"/>
      <c r="RHO1442" s="531"/>
      <c r="RHP1442" s="529"/>
      <c r="RHQ1442" s="531"/>
      <c r="RHR1442" s="529"/>
      <c r="RHS1442" s="531"/>
      <c r="RHT1442" s="529"/>
      <c r="RHU1442" s="531"/>
      <c r="RHV1442" s="529"/>
      <c r="RHW1442" s="531"/>
      <c r="RHX1442" s="529"/>
      <c r="RHY1442" s="531"/>
      <c r="RHZ1442" s="529"/>
      <c r="RIA1442" s="531"/>
      <c r="RIB1442" s="529"/>
      <c r="RIC1442" s="531"/>
      <c r="RID1442" s="529"/>
      <c r="RIE1442" s="531"/>
      <c r="RIF1442" s="529"/>
      <c r="RIG1442" s="531"/>
      <c r="RIH1442" s="529"/>
      <c r="RII1442" s="531"/>
      <c r="RIJ1442" s="529"/>
      <c r="RIK1442" s="531"/>
      <c r="RIL1442" s="529"/>
      <c r="RIM1442" s="531"/>
      <c r="RIN1442" s="529"/>
      <c r="RIO1442" s="531"/>
      <c r="RIP1442" s="529"/>
      <c r="RIQ1442" s="531"/>
      <c r="RIR1442" s="529"/>
      <c r="RIS1442" s="531"/>
      <c r="RIT1442" s="529"/>
      <c r="RIU1442" s="531"/>
      <c r="RIV1442" s="529"/>
      <c r="RIW1442" s="531"/>
      <c r="RIX1442" s="529"/>
      <c r="RIY1442" s="531"/>
      <c r="RIZ1442" s="529"/>
      <c r="RJA1442" s="531"/>
      <c r="RJB1442" s="529"/>
      <c r="RJC1442" s="531"/>
      <c r="RJD1442" s="529"/>
      <c r="RJE1442" s="531"/>
      <c r="RJF1442" s="529"/>
      <c r="RJG1442" s="531"/>
      <c r="RJH1442" s="529"/>
      <c r="RJI1442" s="531"/>
      <c r="RJJ1442" s="529"/>
      <c r="RJK1442" s="531"/>
      <c r="RJL1442" s="529"/>
      <c r="RJM1442" s="531"/>
      <c r="RJN1442" s="529"/>
      <c r="RJO1442" s="531"/>
      <c r="RJP1442" s="529"/>
      <c r="RJQ1442" s="531"/>
      <c r="RJR1442" s="529"/>
      <c r="RJS1442" s="531"/>
      <c r="RJT1442" s="529"/>
      <c r="RJU1442" s="531"/>
      <c r="RJV1442" s="529"/>
      <c r="RJW1442" s="531"/>
      <c r="RJX1442" s="529"/>
      <c r="RJY1442" s="531"/>
      <c r="RJZ1442" s="529"/>
      <c r="RKA1442" s="531"/>
      <c r="RKB1442" s="529"/>
      <c r="RKC1442" s="531"/>
      <c r="RKD1442" s="529"/>
      <c r="RKE1442" s="531"/>
      <c r="RKF1442" s="529"/>
      <c r="RKG1442" s="531"/>
      <c r="RKH1442" s="529"/>
      <c r="RKI1442" s="531"/>
      <c r="RKJ1442" s="529"/>
      <c r="RKK1442" s="531"/>
      <c r="RKL1442" s="529"/>
      <c r="RKM1442" s="531"/>
      <c r="RKN1442" s="529"/>
      <c r="RKO1442" s="531"/>
      <c r="RKP1442" s="529"/>
      <c r="RKQ1442" s="531"/>
      <c r="RKR1442" s="529"/>
      <c r="RKS1442" s="531"/>
      <c r="RKT1442" s="529"/>
      <c r="RKU1442" s="531"/>
      <c r="RKV1442" s="529"/>
      <c r="RKW1442" s="531"/>
      <c r="RKX1442" s="529"/>
      <c r="RKY1442" s="531"/>
      <c r="RKZ1442" s="529"/>
      <c r="RLA1442" s="531"/>
      <c r="RLB1442" s="529"/>
      <c r="RLC1442" s="531"/>
      <c r="RLD1442" s="529"/>
      <c r="RLE1442" s="531"/>
      <c r="RLF1442" s="529"/>
      <c r="RLG1442" s="531"/>
      <c r="RLH1442" s="529"/>
      <c r="RLI1442" s="531"/>
      <c r="RLJ1442" s="529"/>
      <c r="RLK1442" s="531"/>
      <c r="RLL1442" s="529"/>
      <c r="RLM1442" s="531"/>
      <c r="RLN1442" s="529"/>
      <c r="RLO1442" s="531"/>
      <c r="RLP1442" s="529"/>
      <c r="RLQ1442" s="531"/>
      <c r="RLR1442" s="529"/>
      <c r="RLS1442" s="531"/>
      <c r="RLT1442" s="529"/>
      <c r="RLU1442" s="531"/>
      <c r="RLV1442" s="529"/>
      <c r="RLW1442" s="531"/>
      <c r="RLX1442" s="529"/>
      <c r="RLY1442" s="531"/>
      <c r="RLZ1442" s="529"/>
      <c r="RMA1442" s="531"/>
      <c r="RMB1442" s="529"/>
      <c r="RMC1442" s="531"/>
      <c r="RMD1442" s="529"/>
      <c r="RME1442" s="531"/>
      <c r="RMF1442" s="529"/>
      <c r="RMG1442" s="531"/>
      <c r="RMH1442" s="529"/>
      <c r="RMI1442" s="531"/>
      <c r="RMJ1442" s="529"/>
      <c r="RMK1442" s="531"/>
      <c r="RML1442" s="529"/>
      <c r="RMM1442" s="531"/>
      <c r="RMN1442" s="529"/>
      <c r="RMO1442" s="531"/>
      <c r="RMP1442" s="529"/>
      <c r="RMQ1442" s="531"/>
      <c r="RMR1442" s="529"/>
      <c r="RMS1442" s="531"/>
      <c r="RMT1442" s="529"/>
      <c r="RMU1442" s="531"/>
      <c r="RMV1442" s="529"/>
      <c r="RMW1442" s="531"/>
      <c r="RMX1442" s="529"/>
      <c r="RMY1442" s="531"/>
      <c r="RMZ1442" s="529"/>
      <c r="RNA1442" s="531"/>
      <c r="RNB1442" s="529"/>
      <c r="RNC1442" s="531"/>
      <c r="RND1442" s="529"/>
      <c r="RNE1442" s="531"/>
      <c r="RNF1442" s="529"/>
      <c r="RNG1442" s="531"/>
      <c r="RNH1442" s="529"/>
      <c r="RNI1442" s="531"/>
      <c r="RNJ1442" s="529"/>
      <c r="RNK1442" s="531"/>
      <c r="RNL1442" s="529"/>
      <c r="RNM1442" s="531"/>
      <c r="RNN1442" s="529"/>
      <c r="RNO1442" s="531"/>
      <c r="RNP1442" s="529"/>
      <c r="RNQ1442" s="531"/>
      <c r="RNR1442" s="529"/>
      <c r="RNS1442" s="531"/>
      <c r="RNT1442" s="529"/>
      <c r="RNU1442" s="531"/>
      <c r="RNV1442" s="529"/>
      <c r="RNW1442" s="531"/>
      <c r="RNX1442" s="529"/>
      <c r="RNY1442" s="531"/>
      <c r="RNZ1442" s="529"/>
      <c r="ROA1442" s="531"/>
      <c r="ROB1442" s="529"/>
      <c r="ROC1442" s="531"/>
      <c r="ROD1442" s="529"/>
      <c r="ROE1442" s="531"/>
      <c r="ROF1442" s="529"/>
      <c r="ROG1442" s="531"/>
      <c r="ROH1442" s="529"/>
      <c r="ROI1442" s="531"/>
      <c r="ROJ1442" s="529"/>
      <c r="ROK1442" s="531"/>
      <c r="ROL1442" s="529"/>
      <c r="ROM1442" s="531"/>
      <c r="RON1442" s="529"/>
      <c r="ROO1442" s="531"/>
      <c r="ROP1442" s="529"/>
      <c r="ROQ1442" s="531"/>
      <c r="ROR1442" s="529"/>
      <c r="ROS1442" s="531"/>
      <c r="ROT1442" s="529"/>
      <c r="ROU1442" s="531"/>
      <c r="ROV1442" s="529"/>
      <c r="ROW1442" s="531"/>
      <c r="ROX1442" s="529"/>
      <c r="ROY1442" s="531"/>
      <c r="ROZ1442" s="529"/>
      <c r="RPA1442" s="531"/>
      <c r="RPB1442" s="529"/>
      <c r="RPC1442" s="531"/>
      <c r="RPD1442" s="529"/>
      <c r="RPE1442" s="531"/>
      <c r="RPF1442" s="529"/>
      <c r="RPG1442" s="531"/>
      <c r="RPH1442" s="529"/>
      <c r="RPI1442" s="531"/>
      <c r="RPJ1442" s="529"/>
      <c r="RPK1442" s="531"/>
      <c r="RPL1442" s="529"/>
      <c r="RPM1442" s="531"/>
      <c r="RPN1442" s="529"/>
      <c r="RPO1442" s="531"/>
      <c r="RPP1442" s="529"/>
      <c r="RPQ1442" s="531"/>
      <c r="RPR1442" s="529"/>
      <c r="RPS1442" s="531"/>
      <c r="RPT1442" s="529"/>
      <c r="RPU1442" s="531"/>
      <c r="RPV1442" s="529"/>
      <c r="RPW1442" s="531"/>
      <c r="RPX1442" s="529"/>
      <c r="RPY1442" s="531"/>
      <c r="RPZ1442" s="529"/>
      <c r="RQA1442" s="531"/>
      <c r="RQB1442" s="529"/>
      <c r="RQC1442" s="531"/>
      <c r="RQD1442" s="529"/>
      <c r="RQE1442" s="531"/>
      <c r="RQF1442" s="529"/>
      <c r="RQG1442" s="531"/>
      <c r="RQH1442" s="529"/>
      <c r="RQI1442" s="531"/>
      <c r="RQJ1442" s="529"/>
      <c r="RQK1442" s="531"/>
      <c r="RQL1442" s="529"/>
      <c r="RQM1442" s="531"/>
      <c r="RQN1442" s="529"/>
      <c r="RQO1442" s="531"/>
      <c r="RQP1442" s="529"/>
      <c r="RQQ1442" s="531"/>
      <c r="RQR1442" s="529"/>
      <c r="RQS1442" s="531"/>
      <c r="RQT1442" s="529"/>
      <c r="RQU1442" s="531"/>
      <c r="RQV1442" s="529"/>
      <c r="RQW1442" s="531"/>
      <c r="RQX1442" s="529"/>
      <c r="RQY1442" s="531"/>
      <c r="RQZ1442" s="529"/>
      <c r="RRA1442" s="531"/>
      <c r="RRB1442" s="529"/>
      <c r="RRC1442" s="531"/>
      <c r="RRD1442" s="529"/>
      <c r="RRE1442" s="531"/>
      <c r="RRF1442" s="529"/>
      <c r="RRG1442" s="531"/>
      <c r="RRH1442" s="529"/>
      <c r="RRI1442" s="531"/>
      <c r="RRJ1442" s="529"/>
      <c r="RRK1442" s="531"/>
      <c r="RRL1442" s="529"/>
      <c r="RRM1442" s="531"/>
      <c r="RRN1442" s="529"/>
      <c r="RRO1442" s="531"/>
      <c r="RRP1442" s="529"/>
      <c r="RRQ1442" s="531"/>
      <c r="RRR1442" s="529"/>
      <c r="RRS1442" s="531"/>
      <c r="RRT1442" s="529"/>
      <c r="RRU1442" s="531"/>
      <c r="RRV1442" s="529"/>
      <c r="RRW1442" s="531"/>
      <c r="RRX1442" s="529"/>
      <c r="RRY1442" s="531"/>
      <c r="RRZ1442" s="529"/>
      <c r="RSA1442" s="531"/>
      <c r="RSB1442" s="529"/>
      <c r="RSC1442" s="531"/>
      <c r="RSD1442" s="529"/>
      <c r="RSE1442" s="531"/>
      <c r="RSF1442" s="529"/>
      <c r="RSG1442" s="531"/>
      <c r="RSH1442" s="529"/>
      <c r="RSI1442" s="531"/>
      <c r="RSJ1442" s="529"/>
      <c r="RSK1442" s="531"/>
      <c r="RSL1442" s="529"/>
      <c r="RSM1442" s="531"/>
      <c r="RSN1442" s="529"/>
      <c r="RSO1442" s="531"/>
      <c r="RSP1442" s="529"/>
      <c r="RSQ1442" s="531"/>
      <c r="RSR1442" s="529"/>
      <c r="RSS1442" s="531"/>
      <c r="RST1442" s="529"/>
      <c r="RSU1442" s="531"/>
      <c r="RSV1442" s="529"/>
      <c r="RSW1442" s="531"/>
      <c r="RSX1442" s="529"/>
      <c r="RSY1442" s="531"/>
      <c r="RSZ1442" s="529"/>
      <c r="RTA1442" s="531"/>
      <c r="RTB1442" s="529"/>
      <c r="RTC1442" s="531"/>
      <c r="RTD1442" s="529"/>
      <c r="RTE1442" s="531"/>
      <c r="RTF1442" s="529"/>
      <c r="RTG1442" s="531"/>
      <c r="RTH1442" s="529"/>
      <c r="RTI1442" s="531"/>
      <c r="RTJ1442" s="529"/>
      <c r="RTK1442" s="531"/>
      <c r="RTL1442" s="529"/>
      <c r="RTM1442" s="531"/>
      <c r="RTN1442" s="529"/>
      <c r="RTO1442" s="531"/>
      <c r="RTP1442" s="529"/>
      <c r="RTQ1442" s="531"/>
      <c r="RTR1442" s="529"/>
      <c r="RTS1442" s="531"/>
      <c r="RTT1442" s="529"/>
      <c r="RTU1442" s="531"/>
      <c r="RTV1442" s="529"/>
      <c r="RTW1442" s="531"/>
      <c r="RTX1442" s="529"/>
      <c r="RTY1442" s="531"/>
      <c r="RTZ1442" s="529"/>
      <c r="RUA1442" s="531"/>
      <c r="RUB1442" s="529"/>
      <c r="RUC1442" s="531"/>
      <c r="RUD1442" s="529"/>
      <c r="RUE1442" s="531"/>
      <c r="RUF1442" s="529"/>
      <c r="RUG1442" s="531"/>
      <c r="RUH1442" s="529"/>
      <c r="RUI1442" s="531"/>
      <c r="RUJ1442" s="529"/>
      <c r="RUK1442" s="531"/>
      <c r="RUL1442" s="529"/>
      <c r="RUM1442" s="531"/>
      <c r="RUN1442" s="529"/>
      <c r="RUO1442" s="531"/>
      <c r="RUP1442" s="529"/>
      <c r="RUQ1442" s="531"/>
      <c r="RUR1442" s="529"/>
      <c r="RUS1442" s="531"/>
      <c r="RUT1442" s="529"/>
      <c r="RUU1442" s="531"/>
      <c r="RUV1442" s="529"/>
      <c r="RUW1442" s="531"/>
      <c r="RUX1442" s="529"/>
      <c r="RUY1442" s="531"/>
      <c r="RUZ1442" s="529"/>
      <c r="RVA1442" s="531"/>
      <c r="RVB1442" s="529"/>
      <c r="RVC1442" s="531"/>
      <c r="RVD1442" s="529"/>
      <c r="RVE1442" s="531"/>
      <c r="RVF1442" s="529"/>
      <c r="RVG1442" s="531"/>
      <c r="RVH1442" s="529"/>
      <c r="RVI1442" s="531"/>
      <c r="RVJ1442" s="529"/>
      <c r="RVK1442" s="531"/>
      <c r="RVL1442" s="529"/>
      <c r="RVM1442" s="531"/>
      <c r="RVN1442" s="529"/>
      <c r="RVO1442" s="531"/>
      <c r="RVP1442" s="529"/>
      <c r="RVQ1442" s="531"/>
      <c r="RVR1442" s="529"/>
      <c r="RVS1442" s="531"/>
      <c r="RVT1442" s="529"/>
      <c r="RVU1442" s="531"/>
      <c r="RVV1442" s="529"/>
      <c r="RVW1442" s="531"/>
      <c r="RVX1442" s="529"/>
      <c r="RVY1442" s="531"/>
      <c r="RVZ1442" s="529"/>
      <c r="RWA1442" s="531"/>
      <c r="RWB1442" s="529"/>
      <c r="RWC1442" s="531"/>
      <c r="RWD1442" s="529"/>
      <c r="RWE1442" s="531"/>
      <c r="RWF1442" s="529"/>
      <c r="RWG1442" s="531"/>
      <c r="RWH1442" s="529"/>
      <c r="RWI1442" s="531"/>
      <c r="RWJ1442" s="529"/>
      <c r="RWK1442" s="531"/>
      <c r="RWL1442" s="529"/>
      <c r="RWM1442" s="531"/>
      <c r="RWN1442" s="529"/>
      <c r="RWO1442" s="531"/>
      <c r="RWP1442" s="529"/>
      <c r="RWQ1442" s="531"/>
      <c r="RWR1442" s="529"/>
      <c r="RWS1442" s="531"/>
      <c r="RWT1442" s="529"/>
      <c r="RWU1442" s="531"/>
      <c r="RWV1442" s="529"/>
      <c r="RWW1442" s="531"/>
      <c r="RWX1442" s="529"/>
      <c r="RWY1442" s="531"/>
      <c r="RWZ1442" s="529"/>
      <c r="RXA1442" s="531"/>
      <c r="RXB1442" s="529"/>
      <c r="RXC1442" s="531"/>
      <c r="RXD1442" s="529"/>
      <c r="RXE1442" s="531"/>
      <c r="RXF1442" s="529"/>
      <c r="RXG1442" s="531"/>
      <c r="RXH1442" s="529"/>
      <c r="RXI1442" s="531"/>
      <c r="RXJ1442" s="529"/>
      <c r="RXK1442" s="531"/>
      <c r="RXL1442" s="529"/>
      <c r="RXM1442" s="531"/>
      <c r="RXN1442" s="529"/>
      <c r="RXO1442" s="531"/>
      <c r="RXP1442" s="529"/>
      <c r="RXQ1442" s="531"/>
      <c r="RXR1442" s="529"/>
      <c r="RXS1442" s="531"/>
      <c r="RXT1442" s="529"/>
      <c r="RXU1442" s="531"/>
      <c r="RXV1442" s="529"/>
      <c r="RXW1442" s="531"/>
      <c r="RXX1442" s="529"/>
      <c r="RXY1442" s="531"/>
      <c r="RXZ1442" s="529"/>
      <c r="RYA1442" s="531"/>
      <c r="RYB1442" s="529"/>
      <c r="RYC1442" s="531"/>
      <c r="RYD1442" s="529"/>
      <c r="RYE1442" s="531"/>
      <c r="RYF1442" s="529"/>
      <c r="RYG1442" s="531"/>
      <c r="RYH1442" s="529"/>
      <c r="RYI1442" s="531"/>
      <c r="RYJ1442" s="529"/>
      <c r="RYK1442" s="531"/>
      <c r="RYL1442" s="529"/>
      <c r="RYM1442" s="531"/>
      <c r="RYN1442" s="529"/>
      <c r="RYO1442" s="531"/>
      <c r="RYP1442" s="529"/>
      <c r="RYQ1442" s="531"/>
      <c r="RYR1442" s="529"/>
      <c r="RYS1442" s="531"/>
      <c r="RYT1442" s="529"/>
      <c r="RYU1442" s="531"/>
      <c r="RYV1442" s="529"/>
      <c r="RYW1442" s="531"/>
      <c r="RYX1442" s="529"/>
      <c r="RYY1442" s="531"/>
      <c r="RYZ1442" s="529"/>
      <c r="RZA1442" s="531"/>
      <c r="RZB1442" s="529"/>
      <c r="RZC1442" s="531"/>
      <c r="RZD1442" s="529"/>
      <c r="RZE1442" s="531"/>
      <c r="RZF1442" s="529"/>
      <c r="RZG1442" s="531"/>
      <c r="RZH1442" s="529"/>
      <c r="RZI1442" s="531"/>
      <c r="RZJ1442" s="529"/>
      <c r="RZK1442" s="531"/>
      <c r="RZL1442" s="529"/>
      <c r="RZM1442" s="531"/>
      <c r="RZN1442" s="529"/>
      <c r="RZO1442" s="531"/>
      <c r="RZP1442" s="529"/>
      <c r="RZQ1442" s="531"/>
      <c r="RZR1442" s="529"/>
      <c r="RZS1442" s="531"/>
      <c r="RZT1442" s="529"/>
      <c r="RZU1442" s="531"/>
      <c r="RZV1442" s="529"/>
      <c r="RZW1442" s="531"/>
      <c r="RZX1442" s="529"/>
      <c r="RZY1442" s="531"/>
      <c r="RZZ1442" s="529"/>
      <c r="SAA1442" s="531"/>
      <c r="SAB1442" s="529"/>
      <c r="SAC1442" s="531"/>
      <c r="SAD1442" s="529"/>
      <c r="SAE1442" s="531"/>
      <c r="SAF1442" s="529"/>
      <c r="SAG1442" s="531"/>
      <c r="SAH1442" s="529"/>
      <c r="SAI1442" s="531"/>
      <c r="SAJ1442" s="529"/>
      <c r="SAK1442" s="531"/>
      <c r="SAL1442" s="529"/>
      <c r="SAM1442" s="531"/>
      <c r="SAN1442" s="529"/>
      <c r="SAO1442" s="531"/>
      <c r="SAP1442" s="529"/>
      <c r="SAQ1442" s="531"/>
      <c r="SAR1442" s="529"/>
      <c r="SAS1442" s="531"/>
      <c r="SAT1442" s="529"/>
      <c r="SAU1442" s="531"/>
      <c r="SAV1442" s="529"/>
      <c r="SAW1442" s="531"/>
      <c r="SAX1442" s="529"/>
      <c r="SAY1442" s="531"/>
      <c r="SAZ1442" s="529"/>
      <c r="SBA1442" s="531"/>
      <c r="SBB1442" s="529"/>
      <c r="SBC1442" s="531"/>
      <c r="SBD1442" s="529"/>
      <c r="SBE1442" s="531"/>
      <c r="SBF1442" s="529"/>
      <c r="SBG1442" s="531"/>
      <c r="SBH1442" s="529"/>
      <c r="SBI1442" s="531"/>
      <c r="SBJ1442" s="529"/>
      <c r="SBK1442" s="531"/>
      <c r="SBL1442" s="529"/>
      <c r="SBM1442" s="531"/>
      <c r="SBN1442" s="529"/>
      <c r="SBO1442" s="531"/>
      <c r="SBP1442" s="529"/>
      <c r="SBQ1442" s="531"/>
      <c r="SBR1442" s="529"/>
      <c r="SBS1442" s="531"/>
      <c r="SBT1442" s="529"/>
      <c r="SBU1442" s="531"/>
      <c r="SBV1442" s="529"/>
      <c r="SBW1442" s="531"/>
      <c r="SBX1442" s="529"/>
      <c r="SBY1442" s="531"/>
      <c r="SBZ1442" s="529"/>
      <c r="SCA1442" s="531"/>
      <c r="SCB1442" s="529"/>
      <c r="SCC1442" s="531"/>
      <c r="SCD1442" s="529"/>
      <c r="SCE1442" s="531"/>
      <c r="SCF1442" s="529"/>
      <c r="SCG1442" s="531"/>
      <c r="SCH1442" s="529"/>
      <c r="SCI1442" s="531"/>
      <c r="SCJ1442" s="529"/>
      <c r="SCK1442" s="531"/>
      <c r="SCL1442" s="529"/>
      <c r="SCM1442" s="531"/>
      <c r="SCN1442" s="529"/>
      <c r="SCO1442" s="531"/>
      <c r="SCP1442" s="529"/>
      <c r="SCQ1442" s="531"/>
      <c r="SCR1442" s="529"/>
      <c r="SCS1442" s="531"/>
      <c r="SCT1442" s="529"/>
      <c r="SCU1442" s="531"/>
      <c r="SCV1442" s="529"/>
      <c r="SCW1442" s="531"/>
      <c r="SCX1442" s="529"/>
      <c r="SCY1442" s="531"/>
      <c r="SCZ1442" s="529"/>
      <c r="SDA1442" s="531"/>
      <c r="SDB1442" s="529"/>
      <c r="SDC1442" s="531"/>
      <c r="SDD1442" s="529"/>
      <c r="SDE1442" s="531"/>
      <c r="SDF1442" s="529"/>
      <c r="SDG1442" s="531"/>
      <c r="SDH1442" s="529"/>
      <c r="SDI1442" s="531"/>
      <c r="SDJ1442" s="529"/>
      <c r="SDK1442" s="531"/>
      <c r="SDL1442" s="529"/>
      <c r="SDM1442" s="531"/>
      <c r="SDN1442" s="529"/>
      <c r="SDO1442" s="531"/>
      <c r="SDP1442" s="529"/>
      <c r="SDQ1442" s="531"/>
      <c r="SDR1442" s="529"/>
      <c r="SDS1442" s="531"/>
      <c r="SDT1442" s="529"/>
      <c r="SDU1442" s="531"/>
      <c r="SDV1442" s="529"/>
      <c r="SDW1442" s="531"/>
      <c r="SDX1442" s="529"/>
      <c r="SDY1442" s="531"/>
      <c r="SDZ1442" s="529"/>
      <c r="SEA1442" s="531"/>
      <c r="SEB1442" s="529"/>
      <c r="SEC1442" s="531"/>
      <c r="SED1442" s="529"/>
      <c r="SEE1442" s="531"/>
      <c r="SEF1442" s="529"/>
      <c r="SEG1442" s="531"/>
      <c r="SEH1442" s="529"/>
      <c r="SEI1442" s="531"/>
      <c r="SEJ1442" s="529"/>
      <c r="SEK1442" s="531"/>
      <c r="SEL1442" s="529"/>
      <c r="SEM1442" s="531"/>
      <c r="SEN1442" s="529"/>
      <c r="SEO1442" s="531"/>
      <c r="SEP1442" s="529"/>
      <c r="SEQ1442" s="531"/>
      <c r="SER1442" s="529"/>
      <c r="SES1442" s="531"/>
      <c r="SET1442" s="529"/>
      <c r="SEU1442" s="531"/>
      <c r="SEV1442" s="529"/>
      <c r="SEW1442" s="531"/>
      <c r="SEX1442" s="529"/>
      <c r="SEY1442" s="531"/>
      <c r="SEZ1442" s="529"/>
      <c r="SFA1442" s="531"/>
      <c r="SFB1442" s="529"/>
      <c r="SFC1442" s="531"/>
      <c r="SFD1442" s="529"/>
      <c r="SFE1442" s="531"/>
      <c r="SFF1442" s="529"/>
      <c r="SFG1442" s="531"/>
      <c r="SFH1442" s="529"/>
      <c r="SFI1442" s="531"/>
      <c r="SFJ1442" s="529"/>
      <c r="SFK1442" s="531"/>
      <c r="SFL1442" s="529"/>
      <c r="SFM1442" s="531"/>
      <c r="SFN1442" s="529"/>
      <c r="SFO1442" s="531"/>
      <c r="SFP1442" s="529"/>
      <c r="SFQ1442" s="531"/>
      <c r="SFR1442" s="529"/>
      <c r="SFS1442" s="531"/>
      <c r="SFT1442" s="529"/>
      <c r="SFU1442" s="531"/>
      <c r="SFV1442" s="529"/>
      <c r="SFW1442" s="531"/>
      <c r="SFX1442" s="529"/>
      <c r="SFY1442" s="531"/>
      <c r="SFZ1442" s="529"/>
      <c r="SGA1442" s="531"/>
      <c r="SGB1442" s="529"/>
      <c r="SGC1442" s="531"/>
      <c r="SGD1442" s="529"/>
      <c r="SGE1442" s="531"/>
      <c r="SGF1442" s="529"/>
      <c r="SGG1442" s="531"/>
      <c r="SGH1442" s="529"/>
      <c r="SGI1442" s="531"/>
      <c r="SGJ1442" s="529"/>
      <c r="SGK1442" s="531"/>
      <c r="SGL1442" s="529"/>
      <c r="SGM1442" s="531"/>
      <c r="SGN1442" s="529"/>
      <c r="SGO1442" s="531"/>
      <c r="SGP1442" s="529"/>
      <c r="SGQ1442" s="531"/>
      <c r="SGR1442" s="529"/>
      <c r="SGS1442" s="531"/>
      <c r="SGT1442" s="529"/>
      <c r="SGU1442" s="531"/>
      <c r="SGV1442" s="529"/>
      <c r="SGW1442" s="531"/>
      <c r="SGX1442" s="529"/>
      <c r="SGY1442" s="531"/>
      <c r="SGZ1442" s="529"/>
      <c r="SHA1442" s="531"/>
      <c r="SHB1442" s="529"/>
      <c r="SHC1442" s="531"/>
      <c r="SHD1442" s="529"/>
      <c r="SHE1442" s="531"/>
      <c r="SHF1442" s="529"/>
      <c r="SHG1442" s="531"/>
      <c r="SHH1442" s="529"/>
      <c r="SHI1442" s="531"/>
      <c r="SHJ1442" s="529"/>
      <c r="SHK1442" s="531"/>
      <c r="SHL1442" s="529"/>
      <c r="SHM1442" s="531"/>
      <c r="SHN1442" s="529"/>
      <c r="SHO1442" s="531"/>
      <c r="SHP1442" s="529"/>
      <c r="SHQ1442" s="531"/>
      <c r="SHR1442" s="529"/>
      <c r="SHS1442" s="531"/>
      <c r="SHT1442" s="529"/>
      <c r="SHU1442" s="531"/>
      <c r="SHV1442" s="529"/>
      <c r="SHW1442" s="531"/>
      <c r="SHX1442" s="529"/>
      <c r="SHY1442" s="531"/>
      <c r="SHZ1442" s="529"/>
      <c r="SIA1442" s="531"/>
      <c r="SIB1442" s="529"/>
      <c r="SIC1442" s="531"/>
      <c r="SID1442" s="529"/>
      <c r="SIE1442" s="531"/>
      <c r="SIF1442" s="529"/>
      <c r="SIG1442" s="531"/>
      <c r="SIH1442" s="529"/>
      <c r="SII1442" s="531"/>
      <c r="SIJ1442" s="529"/>
      <c r="SIK1442" s="531"/>
      <c r="SIL1442" s="529"/>
      <c r="SIM1442" s="531"/>
      <c r="SIN1442" s="529"/>
      <c r="SIO1442" s="531"/>
      <c r="SIP1442" s="529"/>
      <c r="SIQ1442" s="531"/>
      <c r="SIR1442" s="529"/>
      <c r="SIS1442" s="531"/>
      <c r="SIT1442" s="529"/>
      <c r="SIU1442" s="531"/>
      <c r="SIV1442" s="529"/>
      <c r="SIW1442" s="531"/>
      <c r="SIX1442" s="529"/>
      <c r="SIY1442" s="531"/>
      <c r="SIZ1442" s="529"/>
      <c r="SJA1442" s="531"/>
      <c r="SJB1442" s="529"/>
      <c r="SJC1442" s="531"/>
      <c r="SJD1442" s="529"/>
      <c r="SJE1442" s="531"/>
      <c r="SJF1442" s="529"/>
      <c r="SJG1442" s="531"/>
      <c r="SJH1442" s="529"/>
      <c r="SJI1442" s="531"/>
      <c r="SJJ1442" s="529"/>
      <c r="SJK1442" s="531"/>
      <c r="SJL1442" s="529"/>
      <c r="SJM1442" s="531"/>
      <c r="SJN1442" s="529"/>
      <c r="SJO1442" s="531"/>
      <c r="SJP1442" s="529"/>
      <c r="SJQ1442" s="531"/>
      <c r="SJR1442" s="529"/>
      <c r="SJS1442" s="531"/>
      <c r="SJT1442" s="529"/>
      <c r="SJU1442" s="531"/>
      <c r="SJV1442" s="529"/>
      <c r="SJW1442" s="531"/>
      <c r="SJX1442" s="529"/>
      <c r="SJY1442" s="531"/>
      <c r="SJZ1442" s="529"/>
      <c r="SKA1442" s="531"/>
      <c r="SKB1442" s="529"/>
      <c r="SKC1442" s="531"/>
      <c r="SKD1442" s="529"/>
      <c r="SKE1442" s="531"/>
      <c r="SKF1442" s="529"/>
      <c r="SKG1442" s="531"/>
      <c r="SKH1442" s="529"/>
      <c r="SKI1442" s="531"/>
      <c r="SKJ1442" s="529"/>
      <c r="SKK1442" s="531"/>
      <c r="SKL1442" s="529"/>
      <c r="SKM1442" s="531"/>
      <c r="SKN1442" s="529"/>
      <c r="SKO1442" s="531"/>
      <c r="SKP1442" s="529"/>
      <c r="SKQ1442" s="531"/>
      <c r="SKR1442" s="529"/>
      <c r="SKS1442" s="531"/>
      <c r="SKT1442" s="529"/>
      <c r="SKU1442" s="531"/>
      <c r="SKV1442" s="529"/>
      <c r="SKW1442" s="531"/>
      <c r="SKX1442" s="529"/>
      <c r="SKY1442" s="531"/>
      <c r="SKZ1442" s="529"/>
      <c r="SLA1442" s="531"/>
      <c r="SLB1442" s="529"/>
      <c r="SLC1442" s="531"/>
      <c r="SLD1442" s="529"/>
      <c r="SLE1442" s="531"/>
      <c r="SLF1442" s="529"/>
      <c r="SLG1442" s="531"/>
      <c r="SLH1442" s="529"/>
      <c r="SLI1442" s="531"/>
      <c r="SLJ1442" s="529"/>
      <c r="SLK1442" s="531"/>
      <c r="SLL1442" s="529"/>
      <c r="SLM1442" s="531"/>
      <c r="SLN1442" s="529"/>
      <c r="SLO1442" s="531"/>
      <c r="SLP1442" s="529"/>
      <c r="SLQ1442" s="531"/>
      <c r="SLR1442" s="529"/>
      <c r="SLS1442" s="531"/>
      <c r="SLT1442" s="529"/>
      <c r="SLU1442" s="531"/>
      <c r="SLV1442" s="529"/>
      <c r="SLW1442" s="531"/>
      <c r="SLX1442" s="529"/>
      <c r="SLY1442" s="531"/>
      <c r="SLZ1442" s="529"/>
      <c r="SMA1442" s="531"/>
      <c r="SMB1442" s="529"/>
      <c r="SMC1442" s="531"/>
      <c r="SMD1442" s="529"/>
      <c r="SME1442" s="531"/>
      <c r="SMF1442" s="529"/>
      <c r="SMG1442" s="531"/>
      <c r="SMH1442" s="529"/>
      <c r="SMI1442" s="531"/>
      <c r="SMJ1442" s="529"/>
      <c r="SMK1442" s="531"/>
      <c r="SML1442" s="529"/>
      <c r="SMM1442" s="531"/>
      <c r="SMN1442" s="529"/>
      <c r="SMO1442" s="531"/>
      <c r="SMP1442" s="529"/>
      <c r="SMQ1442" s="531"/>
      <c r="SMR1442" s="529"/>
      <c r="SMS1442" s="531"/>
      <c r="SMT1442" s="529"/>
      <c r="SMU1442" s="531"/>
      <c r="SMV1442" s="529"/>
      <c r="SMW1442" s="531"/>
      <c r="SMX1442" s="529"/>
      <c r="SMY1442" s="531"/>
      <c r="SMZ1442" s="529"/>
      <c r="SNA1442" s="531"/>
      <c r="SNB1442" s="529"/>
      <c r="SNC1442" s="531"/>
      <c r="SND1442" s="529"/>
      <c r="SNE1442" s="531"/>
      <c r="SNF1442" s="529"/>
      <c r="SNG1442" s="531"/>
      <c r="SNH1442" s="529"/>
      <c r="SNI1442" s="531"/>
      <c r="SNJ1442" s="529"/>
      <c r="SNK1442" s="531"/>
      <c r="SNL1442" s="529"/>
      <c r="SNM1442" s="531"/>
      <c r="SNN1442" s="529"/>
      <c r="SNO1442" s="531"/>
      <c r="SNP1442" s="529"/>
      <c r="SNQ1442" s="531"/>
      <c r="SNR1442" s="529"/>
      <c r="SNS1442" s="531"/>
      <c r="SNT1442" s="529"/>
      <c r="SNU1442" s="531"/>
      <c r="SNV1442" s="529"/>
      <c r="SNW1442" s="531"/>
      <c r="SNX1442" s="529"/>
      <c r="SNY1442" s="531"/>
      <c r="SNZ1442" s="529"/>
      <c r="SOA1442" s="531"/>
      <c r="SOB1442" s="529"/>
      <c r="SOC1442" s="531"/>
      <c r="SOD1442" s="529"/>
      <c r="SOE1442" s="531"/>
      <c r="SOF1442" s="529"/>
      <c r="SOG1442" s="531"/>
      <c r="SOH1442" s="529"/>
      <c r="SOI1442" s="531"/>
      <c r="SOJ1442" s="529"/>
      <c r="SOK1442" s="531"/>
      <c r="SOL1442" s="529"/>
      <c r="SOM1442" s="531"/>
      <c r="SON1442" s="529"/>
      <c r="SOO1442" s="531"/>
      <c r="SOP1442" s="529"/>
      <c r="SOQ1442" s="531"/>
      <c r="SOR1442" s="529"/>
      <c r="SOS1442" s="531"/>
      <c r="SOT1442" s="529"/>
      <c r="SOU1442" s="531"/>
      <c r="SOV1442" s="529"/>
      <c r="SOW1442" s="531"/>
      <c r="SOX1442" s="529"/>
      <c r="SOY1442" s="531"/>
      <c r="SOZ1442" s="529"/>
      <c r="SPA1442" s="531"/>
      <c r="SPB1442" s="529"/>
      <c r="SPC1442" s="531"/>
      <c r="SPD1442" s="529"/>
      <c r="SPE1442" s="531"/>
      <c r="SPF1442" s="529"/>
      <c r="SPG1442" s="531"/>
      <c r="SPH1442" s="529"/>
      <c r="SPI1442" s="531"/>
      <c r="SPJ1442" s="529"/>
      <c r="SPK1442" s="531"/>
      <c r="SPL1442" s="529"/>
      <c r="SPM1442" s="531"/>
      <c r="SPN1442" s="529"/>
      <c r="SPO1442" s="531"/>
      <c r="SPP1442" s="529"/>
      <c r="SPQ1442" s="531"/>
      <c r="SPR1442" s="529"/>
      <c r="SPS1442" s="531"/>
      <c r="SPT1442" s="529"/>
      <c r="SPU1442" s="531"/>
      <c r="SPV1442" s="529"/>
      <c r="SPW1442" s="531"/>
      <c r="SPX1442" s="529"/>
      <c r="SPY1442" s="531"/>
      <c r="SPZ1442" s="529"/>
      <c r="SQA1442" s="531"/>
      <c r="SQB1442" s="529"/>
      <c r="SQC1442" s="531"/>
      <c r="SQD1442" s="529"/>
      <c r="SQE1442" s="531"/>
      <c r="SQF1442" s="529"/>
      <c r="SQG1442" s="531"/>
      <c r="SQH1442" s="529"/>
      <c r="SQI1442" s="531"/>
      <c r="SQJ1442" s="529"/>
      <c r="SQK1442" s="531"/>
      <c r="SQL1442" s="529"/>
      <c r="SQM1442" s="531"/>
      <c r="SQN1442" s="529"/>
      <c r="SQO1442" s="531"/>
      <c r="SQP1442" s="529"/>
      <c r="SQQ1442" s="531"/>
      <c r="SQR1442" s="529"/>
      <c r="SQS1442" s="531"/>
      <c r="SQT1442" s="529"/>
      <c r="SQU1442" s="531"/>
      <c r="SQV1442" s="529"/>
      <c r="SQW1442" s="531"/>
      <c r="SQX1442" s="529"/>
      <c r="SQY1442" s="531"/>
      <c r="SQZ1442" s="529"/>
      <c r="SRA1442" s="531"/>
      <c r="SRB1442" s="529"/>
      <c r="SRC1442" s="531"/>
      <c r="SRD1442" s="529"/>
      <c r="SRE1442" s="531"/>
      <c r="SRF1442" s="529"/>
      <c r="SRG1442" s="531"/>
      <c r="SRH1442" s="529"/>
      <c r="SRI1442" s="531"/>
      <c r="SRJ1442" s="529"/>
      <c r="SRK1442" s="531"/>
      <c r="SRL1442" s="529"/>
      <c r="SRM1442" s="531"/>
      <c r="SRN1442" s="529"/>
      <c r="SRO1442" s="531"/>
      <c r="SRP1442" s="529"/>
      <c r="SRQ1442" s="531"/>
      <c r="SRR1442" s="529"/>
      <c r="SRS1442" s="531"/>
      <c r="SRT1442" s="529"/>
      <c r="SRU1442" s="531"/>
      <c r="SRV1442" s="529"/>
      <c r="SRW1442" s="531"/>
      <c r="SRX1442" s="529"/>
      <c r="SRY1442" s="531"/>
      <c r="SRZ1442" s="529"/>
      <c r="SSA1442" s="531"/>
      <c r="SSB1442" s="529"/>
      <c r="SSC1442" s="531"/>
      <c r="SSD1442" s="529"/>
      <c r="SSE1442" s="531"/>
      <c r="SSF1442" s="529"/>
      <c r="SSG1442" s="531"/>
      <c r="SSH1442" s="529"/>
      <c r="SSI1442" s="531"/>
      <c r="SSJ1442" s="529"/>
      <c r="SSK1442" s="531"/>
      <c r="SSL1442" s="529"/>
      <c r="SSM1442" s="531"/>
      <c r="SSN1442" s="529"/>
      <c r="SSO1442" s="531"/>
      <c r="SSP1442" s="529"/>
      <c r="SSQ1442" s="531"/>
      <c r="SSR1442" s="529"/>
      <c r="SSS1442" s="531"/>
      <c r="SST1442" s="529"/>
      <c r="SSU1442" s="531"/>
      <c r="SSV1442" s="529"/>
      <c r="SSW1442" s="531"/>
      <c r="SSX1442" s="529"/>
      <c r="SSY1442" s="531"/>
      <c r="SSZ1442" s="529"/>
      <c r="STA1442" s="531"/>
      <c r="STB1442" s="529"/>
      <c r="STC1442" s="531"/>
      <c r="STD1442" s="529"/>
      <c r="STE1442" s="531"/>
      <c r="STF1442" s="529"/>
      <c r="STG1442" s="531"/>
      <c r="STH1442" s="529"/>
      <c r="STI1442" s="531"/>
      <c r="STJ1442" s="529"/>
      <c r="STK1442" s="531"/>
      <c r="STL1442" s="529"/>
      <c r="STM1442" s="531"/>
      <c r="STN1442" s="529"/>
      <c r="STO1442" s="531"/>
      <c r="STP1442" s="529"/>
      <c r="STQ1442" s="531"/>
      <c r="STR1442" s="529"/>
      <c r="STS1442" s="531"/>
      <c r="STT1442" s="529"/>
      <c r="STU1442" s="531"/>
      <c r="STV1442" s="529"/>
      <c r="STW1442" s="531"/>
      <c r="STX1442" s="529"/>
      <c r="STY1442" s="531"/>
      <c r="STZ1442" s="529"/>
      <c r="SUA1442" s="531"/>
      <c r="SUB1442" s="529"/>
      <c r="SUC1442" s="531"/>
      <c r="SUD1442" s="529"/>
      <c r="SUE1442" s="531"/>
      <c r="SUF1442" s="529"/>
      <c r="SUG1442" s="531"/>
      <c r="SUH1442" s="529"/>
      <c r="SUI1442" s="531"/>
      <c r="SUJ1442" s="529"/>
      <c r="SUK1442" s="531"/>
      <c r="SUL1442" s="529"/>
      <c r="SUM1442" s="531"/>
      <c r="SUN1442" s="529"/>
      <c r="SUO1442" s="531"/>
      <c r="SUP1442" s="529"/>
      <c r="SUQ1442" s="531"/>
      <c r="SUR1442" s="529"/>
      <c r="SUS1442" s="531"/>
      <c r="SUT1442" s="529"/>
      <c r="SUU1442" s="531"/>
      <c r="SUV1442" s="529"/>
      <c r="SUW1442" s="531"/>
      <c r="SUX1442" s="529"/>
      <c r="SUY1442" s="531"/>
      <c r="SUZ1442" s="529"/>
      <c r="SVA1442" s="531"/>
      <c r="SVB1442" s="529"/>
      <c r="SVC1442" s="531"/>
      <c r="SVD1442" s="529"/>
      <c r="SVE1442" s="531"/>
      <c r="SVF1442" s="529"/>
      <c r="SVG1442" s="531"/>
      <c r="SVH1442" s="529"/>
      <c r="SVI1442" s="531"/>
      <c r="SVJ1442" s="529"/>
      <c r="SVK1442" s="531"/>
      <c r="SVL1442" s="529"/>
      <c r="SVM1442" s="531"/>
      <c r="SVN1442" s="529"/>
      <c r="SVO1442" s="531"/>
      <c r="SVP1442" s="529"/>
      <c r="SVQ1442" s="531"/>
      <c r="SVR1442" s="529"/>
      <c r="SVS1442" s="531"/>
      <c r="SVT1442" s="529"/>
      <c r="SVU1442" s="531"/>
      <c r="SVV1442" s="529"/>
      <c r="SVW1442" s="531"/>
      <c r="SVX1442" s="529"/>
      <c r="SVY1442" s="531"/>
      <c r="SVZ1442" s="529"/>
      <c r="SWA1442" s="531"/>
      <c r="SWB1442" s="529"/>
      <c r="SWC1442" s="531"/>
      <c r="SWD1442" s="529"/>
      <c r="SWE1442" s="531"/>
      <c r="SWF1442" s="529"/>
      <c r="SWG1442" s="531"/>
      <c r="SWH1442" s="529"/>
      <c r="SWI1442" s="531"/>
      <c r="SWJ1442" s="529"/>
      <c r="SWK1442" s="531"/>
      <c r="SWL1442" s="529"/>
      <c r="SWM1442" s="531"/>
      <c r="SWN1442" s="529"/>
      <c r="SWO1442" s="531"/>
      <c r="SWP1442" s="529"/>
      <c r="SWQ1442" s="531"/>
      <c r="SWR1442" s="529"/>
      <c r="SWS1442" s="531"/>
      <c r="SWT1442" s="529"/>
      <c r="SWU1442" s="531"/>
      <c r="SWV1442" s="529"/>
      <c r="SWW1442" s="531"/>
      <c r="SWX1442" s="529"/>
      <c r="SWY1442" s="531"/>
      <c r="SWZ1442" s="529"/>
      <c r="SXA1442" s="531"/>
      <c r="SXB1442" s="529"/>
      <c r="SXC1442" s="531"/>
      <c r="SXD1442" s="529"/>
      <c r="SXE1442" s="531"/>
      <c r="SXF1442" s="529"/>
      <c r="SXG1442" s="531"/>
      <c r="SXH1442" s="529"/>
      <c r="SXI1442" s="531"/>
      <c r="SXJ1442" s="529"/>
      <c r="SXK1442" s="531"/>
      <c r="SXL1442" s="529"/>
      <c r="SXM1442" s="531"/>
      <c r="SXN1442" s="529"/>
      <c r="SXO1442" s="531"/>
      <c r="SXP1442" s="529"/>
      <c r="SXQ1442" s="531"/>
      <c r="SXR1442" s="529"/>
      <c r="SXS1442" s="531"/>
      <c r="SXT1442" s="529"/>
      <c r="SXU1442" s="531"/>
      <c r="SXV1442" s="529"/>
      <c r="SXW1442" s="531"/>
      <c r="SXX1442" s="529"/>
      <c r="SXY1442" s="531"/>
      <c r="SXZ1442" s="529"/>
      <c r="SYA1442" s="531"/>
      <c r="SYB1442" s="529"/>
      <c r="SYC1442" s="531"/>
      <c r="SYD1442" s="529"/>
      <c r="SYE1442" s="531"/>
      <c r="SYF1442" s="529"/>
      <c r="SYG1442" s="531"/>
      <c r="SYH1442" s="529"/>
      <c r="SYI1442" s="531"/>
      <c r="SYJ1442" s="529"/>
      <c r="SYK1442" s="531"/>
      <c r="SYL1442" s="529"/>
      <c r="SYM1442" s="531"/>
      <c r="SYN1442" s="529"/>
      <c r="SYO1442" s="531"/>
      <c r="SYP1442" s="529"/>
      <c r="SYQ1442" s="531"/>
      <c r="SYR1442" s="529"/>
      <c r="SYS1442" s="531"/>
      <c r="SYT1442" s="529"/>
      <c r="SYU1442" s="531"/>
      <c r="SYV1442" s="529"/>
      <c r="SYW1442" s="531"/>
      <c r="SYX1442" s="529"/>
      <c r="SYY1442" s="531"/>
      <c r="SYZ1442" s="529"/>
      <c r="SZA1442" s="531"/>
      <c r="SZB1442" s="529"/>
      <c r="SZC1442" s="531"/>
      <c r="SZD1442" s="529"/>
      <c r="SZE1442" s="531"/>
      <c r="SZF1442" s="529"/>
      <c r="SZG1442" s="531"/>
      <c r="SZH1442" s="529"/>
      <c r="SZI1442" s="531"/>
      <c r="SZJ1442" s="529"/>
      <c r="SZK1442" s="531"/>
      <c r="SZL1442" s="529"/>
      <c r="SZM1442" s="531"/>
      <c r="SZN1442" s="529"/>
      <c r="SZO1442" s="531"/>
      <c r="SZP1442" s="529"/>
      <c r="SZQ1442" s="531"/>
      <c r="SZR1442" s="529"/>
      <c r="SZS1442" s="531"/>
      <c r="SZT1442" s="529"/>
      <c r="SZU1442" s="531"/>
      <c r="SZV1442" s="529"/>
      <c r="SZW1442" s="531"/>
      <c r="SZX1442" s="529"/>
      <c r="SZY1442" s="531"/>
      <c r="SZZ1442" s="529"/>
      <c r="TAA1442" s="531"/>
      <c r="TAB1442" s="529"/>
      <c r="TAC1442" s="531"/>
      <c r="TAD1442" s="529"/>
      <c r="TAE1442" s="531"/>
      <c r="TAF1442" s="529"/>
      <c r="TAG1442" s="531"/>
      <c r="TAH1442" s="529"/>
      <c r="TAI1442" s="531"/>
      <c r="TAJ1442" s="529"/>
      <c r="TAK1442" s="531"/>
      <c r="TAL1442" s="529"/>
      <c r="TAM1442" s="531"/>
      <c r="TAN1442" s="529"/>
      <c r="TAO1442" s="531"/>
      <c r="TAP1442" s="529"/>
      <c r="TAQ1442" s="531"/>
      <c r="TAR1442" s="529"/>
      <c r="TAS1442" s="531"/>
      <c r="TAT1442" s="529"/>
      <c r="TAU1442" s="531"/>
      <c r="TAV1442" s="529"/>
      <c r="TAW1442" s="531"/>
      <c r="TAX1442" s="529"/>
      <c r="TAY1442" s="531"/>
      <c r="TAZ1442" s="529"/>
      <c r="TBA1442" s="531"/>
      <c r="TBB1442" s="529"/>
      <c r="TBC1442" s="531"/>
      <c r="TBD1442" s="529"/>
      <c r="TBE1442" s="531"/>
      <c r="TBF1442" s="529"/>
      <c r="TBG1442" s="531"/>
      <c r="TBH1442" s="529"/>
      <c r="TBI1442" s="531"/>
      <c r="TBJ1442" s="529"/>
      <c r="TBK1442" s="531"/>
      <c r="TBL1442" s="529"/>
      <c r="TBM1442" s="531"/>
      <c r="TBN1442" s="529"/>
      <c r="TBO1442" s="531"/>
      <c r="TBP1442" s="529"/>
      <c r="TBQ1442" s="531"/>
      <c r="TBR1442" s="529"/>
      <c r="TBS1442" s="531"/>
      <c r="TBT1442" s="529"/>
      <c r="TBU1442" s="531"/>
      <c r="TBV1442" s="529"/>
      <c r="TBW1442" s="531"/>
      <c r="TBX1442" s="529"/>
      <c r="TBY1442" s="531"/>
      <c r="TBZ1442" s="529"/>
      <c r="TCA1442" s="531"/>
      <c r="TCB1442" s="529"/>
      <c r="TCC1442" s="531"/>
      <c r="TCD1442" s="529"/>
      <c r="TCE1442" s="531"/>
      <c r="TCF1442" s="529"/>
      <c r="TCG1442" s="531"/>
      <c r="TCH1442" s="529"/>
      <c r="TCI1442" s="531"/>
      <c r="TCJ1442" s="529"/>
      <c r="TCK1442" s="531"/>
      <c r="TCL1442" s="529"/>
      <c r="TCM1442" s="531"/>
      <c r="TCN1442" s="529"/>
      <c r="TCO1442" s="531"/>
      <c r="TCP1442" s="529"/>
      <c r="TCQ1442" s="531"/>
      <c r="TCR1442" s="529"/>
      <c r="TCS1442" s="531"/>
      <c r="TCT1442" s="529"/>
      <c r="TCU1442" s="531"/>
      <c r="TCV1442" s="529"/>
      <c r="TCW1442" s="531"/>
      <c r="TCX1442" s="529"/>
      <c r="TCY1442" s="531"/>
      <c r="TCZ1442" s="529"/>
      <c r="TDA1442" s="531"/>
      <c r="TDB1442" s="529"/>
      <c r="TDC1442" s="531"/>
      <c r="TDD1442" s="529"/>
      <c r="TDE1442" s="531"/>
      <c r="TDF1442" s="529"/>
      <c r="TDG1442" s="531"/>
      <c r="TDH1442" s="529"/>
      <c r="TDI1442" s="531"/>
      <c r="TDJ1442" s="529"/>
      <c r="TDK1442" s="531"/>
      <c r="TDL1442" s="529"/>
      <c r="TDM1442" s="531"/>
      <c r="TDN1442" s="529"/>
      <c r="TDO1442" s="531"/>
      <c r="TDP1442" s="529"/>
      <c r="TDQ1442" s="531"/>
      <c r="TDR1442" s="529"/>
      <c r="TDS1442" s="531"/>
      <c r="TDT1442" s="529"/>
      <c r="TDU1442" s="531"/>
      <c r="TDV1442" s="529"/>
      <c r="TDW1442" s="531"/>
      <c r="TDX1442" s="529"/>
      <c r="TDY1442" s="531"/>
      <c r="TDZ1442" s="529"/>
      <c r="TEA1442" s="531"/>
      <c r="TEB1442" s="529"/>
      <c r="TEC1442" s="531"/>
      <c r="TED1442" s="529"/>
      <c r="TEE1442" s="531"/>
      <c r="TEF1442" s="529"/>
      <c r="TEG1442" s="531"/>
      <c r="TEH1442" s="529"/>
      <c r="TEI1442" s="531"/>
      <c r="TEJ1442" s="529"/>
      <c r="TEK1442" s="531"/>
      <c r="TEL1442" s="529"/>
      <c r="TEM1442" s="531"/>
      <c r="TEN1442" s="529"/>
      <c r="TEO1442" s="531"/>
      <c r="TEP1442" s="529"/>
      <c r="TEQ1442" s="531"/>
      <c r="TER1442" s="529"/>
      <c r="TES1442" s="531"/>
      <c r="TET1442" s="529"/>
      <c r="TEU1442" s="531"/>
      <c r="TEV1442" s="529"/>
      <c r="TEW1442" s="531"/>
      <c r="TEX1442" s="529"/>
      <c r="TEY1442" s="531"/>
      <c r="TEZ1442" s="529"/>
      <c r="TFA1442" s="531"/>
      <c r="TFB1442" s="529"/>
      <c r="TFC1442" s="531"/>
      <c r="TFD1442" s="529"/>
      <c r="TFE1442" s="531"/>
      <c r="TFF1442" s="529"/>
      <c r="TFG1442" s="531"/>
      <c r="TFH1442" s="529"/>
      <c r="TFI1442" s="531"/>
      <c r="TFJ1442" s="529"/>
      <c r="TFK1442" s="531"/>
      <c r="TFL1442" s="529"/>
      <c r="TFM1442" s="531"/>
      <c r="TFN1442" s="529"/>
      <c r="TFO1442" s="531"/>
      <c r="TFP1442" s="529"/>
      <c r="TFQ1442" s="531"/>
      <c r="TFR1442" s="529"/>
      <c r="TFS1442" s="531"/>
      <c r="TFT1442" s="529"/>
      <c r="TFU1442" s="531"/>
      <c r="TFV1442" s="529"/>
      <c r="TFW1442" s="531"/>
      <c r="TFX1442" s="529"/>
      <c r="TFY1442" s="531"/>
      <c r="TFZ1442" s="529"/>
      <c r="TGA1442" s="531"/>
      <c r="TGB1442" s="529"/>
      <c r="TGC1442" s="531"/>
      <c r="TGD1442" s="529"/>
      <c r="TGE1442" s="531"/>
      <c r="TGF1442" s="529"/>
      <c r="TGG1442" s="531"/>
      <c r="TGH1442" s="529"/>
      <c r="TGI1442" s="531"/>
      <c r="TGJ1442" s="529"/>
      <c r="TGK1442" s="531"/>
      <c r="TGL1442" s="529"/>
      <c r="TGM1442" s="531"/>
      <c r="TGN1442" s="529"/>
      <c r="TGO1442" s="531"/>
      <c r="TGP1442" s="529"/>
      <c r="TGQ1442" s="531"/>
      <c r="TGR1442" s="529"/>
      <c r="TGS1442" s="531"/>
      <c r="TGT1442" s="529"/>
      <c r="TGU1442" s="531"/>
      <c r="TGV1442" s="529"/>
      <c r="TGW1442" s="531"/>
      <c r="TGX1442" s="529"/>
      <c r="TGY1442" s="531"/>
      <c r="TGZ1442" s="529"/>
      <c r="THA1442" s="531"/>
      <c r="THB1442" s="529"/>
      <c r="THC1442" s="531"/>
      <c r="THD1442" s="529"/>
      <c r="THE1442" s="531"/>
      <c r="THF1442" s="529"/>
      <c r="THG1442" s="531"/>
      <c r="THH1442" s="529"/>
      <c r="THI1442" s="531"/>
      <c r="THJ1442" s="529"/>
      <c r="THK1442" s="531"/>
      <c r="THL1442" s="529"/>
      <c r="THM1442" s="531"/>
      <c r="THN1442" s="529"/>
      <c r="THO1442" s="531"/>
      <c r="THP1442" s="529"/>
      <c r="THQ1442" s="531"/>
      <c r="THR1442" s="529"/>
      <c r="THS1442" s="531"/>
      <c r="THT1442" s="529"/>
      <c r="THU1442" s="531"/>
      <c r="THV1442" s="529"/>
      <c r="THW1442" s="531"/>
      <c r="THX1442" s="529"/>
      <c r="THY1442" s="531"/>
      <c r="THZ1442" s="529"/>
      <c r="TIA1442" s="531"/>
      <c r="TIB1442" s="529"/>
      <c r="TIC1442" s="531"/>
      <c r="TID1442" s="529"/>
      <c r="TIE1442" s="531"/>
      <c r="TIF1442" s="529"/>
      <c r="TIG1442" s="531"/>
      <c r="TIH1442" s="529"/>
      <c r="TII1442" s="531"/>
      <c r="TIJ1442" s="529"/>
      <c r="TIK1442" s="531"/>
      <c r="TIL1442" s="529"/>
      <c r="TIM1442" s="531"/>
      <c r="TIN1442" s="529"/>
      <c r="TIO1442" s="531"/>
      <c r="TIP1442" s="529"/>
      <c r="TIQ1442" s="531"/>
      <c r="TIR1442" s="529"/>
      <c r="TIS1442" s="531"/>
      <c r="TIT1442" s="529"/>
      <c r="TIU1442" s="531"/>
      <c r="TIV1442" s="529"/>
      <c r="TIW1442" s="531"/>
      <c r="TIX1442" s="529"/>
      <c r="TIY1442" s="531"/>
      <c r="TIZ1442" s="529"/>
      <c r="TJA1442" s="531"/>
      <c r="TJB1442" s="529"/>
      <c r="TJC1442" s="531"/>
      <c r="TJD1442" s="529"/>
      <c r="TJE1442" s="531"/>
      <c r="TJF1442" s="529"/>
      <c r="TJG1442" s="531"/>
      <c r="TJH1442" s="529"/>
      <c r="TJI1442" s="531"/>
      <c r="TJJ1442" s="529"/>
      <c r="TJK1442" s="531"/>
      <c r="TJL1442" s="529"/>
      <c r="TJM1442" s="531"/>
      <c r="TJN1442" s="529"/>
      <c r="TJO1442" s="531"/>
      <c r="TJP1442" s="529"/>
      <c r="TJQ1442" s="531"/>
      <c r="TJR1442" s="529"/>
      <c r="TJS1442" s="531"/>
      <c r="TJT1442" s="529"/>
      <c r="TJU1442" s="531"/>
      <c r="TJV1442" s="529"/>
      <c r="TJW1442" s="531"/>
      <c r="TJX1442" s="529"/>
      <c r="TJY1442" s="531"/>
      <c r="TJZ1442" s="529"/>
      <c r="TKA1442" s="531"/>
      <c r="TKB1442" s="529"/>
      <c r="TKC1442" s="531"/>
      <c r="TKD1442" s="529"/>
      <c r="TKE1442" s="531"/>
      <c r="TKF1442" s="529"/>
      <c r="TKG1442" s="531"/>
      <c r="TKH1442" s="529"/>
      <c r="TKI1442" s="531"/>
      <c r="TKJ1442" s="529"/>
      <c r="TKK1442" s="531"/>
      <c r="TKL1442" s="529"/>
      <c r="TKM1442" s="531"/>
      <c r="TKN1442" s="529"/>
      <c r="TKO1442" s="531"/>
      <c r="TKP1442" s="529"/>
      <c r="TKQ1442" s="531"/>
      <c r="TKR1442" s="529"/>
      <c r="TKS1442" s="531"/>
      <c r="TKT1442" s="529"/>
      <c r="TKU1442" s="531"/>
      <c r="TKV1442" s="529"/>
      <c r="TKW1442" s="531"/>
      <c r="TKX1442" s="529"/>
      <c r="TKY1442" s="531"/>
      <c r="TKZ1442" s="529"/>
      <c r="TLA1442" s="531"/>
      <c r="TLB1442" s="529"/>
      <c r="TLC1442" s="531"/>
      <c r="TLD1442" s="529"/>
      <c r="TLE1442" s="531"/>
      <c r="TLF1442" s="529"/>
      <c r="TLG1442" s="531"/>
      <c r="TLH1442" s="529"/>
      <c r="TLI1442" s="531"/>
      <c r="TLJ1442" s="529"/>
      <c r="TLK1442" s="531"/>
      <c r="TLL1442" s="529"/>
      <c r="TLM1442" s="531"/>
      <c r="TLN1442" s="529"/>
      <c r="TLO1442" s="531"/>
      <c r="TLP1442" s="529"/>
      <c r="TLQ1442" s="531"/>
      <c r="TLR1442" s="529"/>
      <c r="TLS1442" s="531"/>
      <c r="TLT1442" s="529"/>
      <c r="TLU1442" s="531"/>
      <c r="TLV1442" s="529"/>
      <c r="TLW1442" s="531"/>
      <c r="TLX1442" s="529"/>
      <c r="TLY1442" s="531"/>
      <c r="TLZ1442" s="529"/>
      <c r="TMA1442" s="531"/>
      <c r="TMB1442" s="529"/>
      <c r="TMC1442" s="531"/>
      <c r="TMD1442" s="529"/>
      <c r="TME1442" s="531"/>
      <c r="TMF1442" s="529"/>
      <c r="TMG1442" s="531"/>
      <c r="TMH1442" s="529"/>
      <c r="TMI1442" s="531"/>
      <c r="TMJ1442" s="529"/>
      <c r="TMK1442" s="531"/>
      <c r="TML1442" s="529"/>
      <c r="TMM1442" s="531"/>
      <c r="TMN1442" s="529"/>
      <c r="TMO1442" s="531"/>
      <c r="TMP1442" s="529"/>
      <c r="TMQ1442" s="531"/>
      <c r="TMR1442" s="529"/>
      <c r="TMS1442" s="531"/>
      <c r="TMT1442" s="529"/>
      <c r="TMU1442" s="531"/>
      <c r="TMV1442" s="529"/>
      <c r="TMW1442" s="531"/>
      <c r="TMX1442" s="529"/>
      <c r="TMY1442" s="531"/>
      <c r="TMZ1442" s="529"/>
      <c r="TNA1442" s="531"/>
      <c r="TNB1442" s="529"/>
      <c r="TNC1442" s="531"/>
      <c r="TND1442" s="529"/>
      <c r="TNE1442" s="531"/>
      <c r="TNF1442" s="529"/>
      <c r="TNG1442" s="531"/>
      <c r="TNH1442" s="529"/>
      <c r="TNI1442" s="531"/>
      <c r="TNJ1442" s="529"/>
      <c r="TNK1442" s="531"/>
      <c r="TNL1442" s="529"/>
      <c r="TNM1442" s="531"/>
      <c r="TNN1442" s="529"/>
      <c r="TNO1442" s="531"/>
      <c r="TNP1442" s="529"/>
      <c r="TNQ1442" s="531"/>
      <c r="TNR1442" s="529"/>
      <c r="TNS1442" s="531"/>
      <c r="TNT1442" s="529"/>
      <c r="TNU1442" s="531"/>
      <c r="TNV1442" s="529"/>
      <c r="TNW1442" s="531"/>
      <c r="TNX1442" s="529"/>
      <c r="TNY1442" s="531"/>
      <c r="TNZ1442" s="529"/>
      <c r="TOA1442" s="531"/>
      <c r="TOB1442" s="529"/>
      <c r="TOC1442" s="531"/>
      <c r="TOD1442" s="529"/>
      <c r="TOE1442" s="531"/>
      <c r="TOF1442" s="529"/>
      <c r="TOG1442" s="531"/>
      <c r="TOH1442" s="529"/>
      <c r="TOI1442" s="531"/>
      <c r="TOJ1442" s="529"/>
      <c r="TOK1442" s="531"/>
      <c r="TOL1442" s="529"/>
      <c r="TOM1442" s="531"/>
      <c r="TON1442" s="529"/>
      <c r="TOO1442" s="531"/>
      <c r="TOP1442" s="529"/>
      <c r="TOQ1442" s="531"/>
      <c r="TOR1442" s="529"/>
      <c r="TOS1442" s="531"/>
      <c r="TOT1442" s="529"/>
      <c r="TOU1442" s="531"/>
      <c r="TOV1442" s="529"/>
      <c r="TOW1442" s="531"/>
      <c r="TOX1442" s="529"/>
      <c r="TOY1442" s="531"/>
      <c r="TOZ1442" s="529"/>
      <c r="TPA1442" s="531"/>
      <c r="TPB1442" s="529"/>
      <c r="TPC1442" s="531"/>
      <c r="TPD1442" s="529"/>
      <c r="TPE1442" s="531"/>
      <c r="TPF1442" s="529"/>
      <c r="TPG1442" s="531"/>
      <c r="TPH1442" s="529"/>
      <c r="TPI1442" s="531"/>
      <c r="TPJ1442" s="529"/>
      <c r="TPK1442" s="531"/>
      <c r="TPL1442" s="529"/>
      <c r="TPM1442" s="531"/>
      <c r="TPN1442" s="529"/>
      <c r="TPO1442" s="531"/>
      <c r="TPP1442" s="529"/>
      <c r="TPQ1442" s="531"/>
      <c r="TPR1442" s="529"/>
      <c r="TPS1442" s="531"/>
      <c r="TPT1442" s="529"/>
      <c r="TPU1442" s="531"/>
      <c r="TPV1442" s="529"/>
      <c r="TPW1442" s="531"/>
      <c r="TPX1442" s="529"/>
      <c r="TPY1442" s="531"/>
      <c r="TPZ1442" s="529"/>
      <c r="TQA1442" s="531"/>
      <c r="TQB1442" s="529"/>
      <c r="TQC1442" s="531"/>
      <c r="TQD1442" s="529"/>
      <c r="TQE1442" s="531"/>
      <c r="TQF1442" s="529"/>
      <c r="TQG1442" s="531"/>
      <c r="TQH1442" s="529"/>
      <c r="TQI1442" s="531"/>
      <c r="TQJ1442" s="529"/>
      <c r="TQK1442" s="531"/>
      <c r="TQL1442" s="529"/>
      <c r="TQM1442" s="531"/>
      <c r="TQN1442" s="529"/>
      <c r="TQO1442" s="531"/>
      <c r="TQP1442" s="529"/>
      <c r="TQQ1442" s="531"/>
      <c r="TQR1442" s="529"/>
      <c r="TQS1442" s="531"/>
      <c r="TQT1442" s="529"/>
      <c r="TQU1442" s="531"/>
      <c r="TQV1442" s="529"/>
      <c r="TQW1442" s="531"/>
      <c r="TQX1442" s="529"/>
      <c r="TQY1442" s="531"/>
      <c r="TQZ1442" s="529"/>
      <c r="TRA1442" s="531"/>
      <c r="TRB1442" s="529"/>
      <c r="TRC1442" s="531"/>
      <c r="TRD1442" s="529"/>
      <c r="TRE1442" s="531"/>
      <c r="TRF1442" s="529"/>
      <c r="TRG1442" s="531"/>
      <c r="TRH1442" s="529"/>
      <c r="TRI1442" s="531"/>
      <c r="TRJ1442" s="529"/>
      <c r="TRK1442" s="531"/>
      <c r="TRL1442" s="529"/>
      <c r="TRM1442" s="531"/>
      <c r="TRN1442" s="529"/>
      <c r="TRO1442" s="531"/>
      <c r="TRP1442" s="529"/>
      <c r="TRQ1442" s="531"/>
      <c r="TRR1442" s="529"/>
      <c r="TRS1442" s="531"/>
      <c r="TRT1442" s="529"/>
      <c r="TRU1442" s="531"/>
      <c r="TRV1442" s="529"/>
      <c r="TRW1442" s="531"/>
      <c r="TRX1442" s="529"/>
      <c r="TRY1442" s="531"/>
      <c r="TRZ1442" s="529"/>
      <c r="TSA1442" s="531"/>
      <c r="TSB1442" s="529"/>
      <c r="TSC1442" s="531"/>
      <c r="TSD1442" s="529"/>
      <c r="TSE1442" s="531"/>
      <c r="TSF1442" s="529"/>
      <c r="TSG1442" s="531"/>
      <c r="TSH1442" s="529"/>
      <c r="TSI1442" s="531"/>
      <c r="TSJ1442" s="529"/>
      <c r="TSK1442" s="531"/>
      <c r="TSL1442" s="529"/>
      <c r="TSM1442" s="531"/>
      <c r="TSN1442" s="529"/>
      <c r="TSO1442" s="531"/>
      <c r="TSP1442" s="529"/>
      <c r="TSQ1442" s="531"/>
      <c r="TSR1442" s="529"/>
      <c r="TSS1442" s="531"/>
      <c r="TST1442" s="529"/>
      <c r="TSU1442" s="531"/>
      <c r="TSV1442" s="529"/>
      <c r="TSW1442" s="531"/>
      <c r="TSX1442" s="529"/>
      <c r="TSY1442" s="531"/>
      <c r="TSZ1442" s="529"/>
      <c r="TTA1442" s="531"/>
      <c r="TTB1442" s="529"/>
      <c r="TTC1442" s="531"/>
      <c r="TTD1442" s="529"/>
      <c r="TTE1442" s="531"/>
      <c r="TTF1442" s="529"/>
      <c r="TTG1442" s="531"/>
      <c r="TTH1442" s="529"/>
      <c r="TTI1442" s="531"/>
      <c r="TTJ1442" s="529"/>
      <c r="TTK1442" s="531"/>
      <c r="TTL1442" s="529"/>
      <c r="TTM1442" s="531"/>
      <c r="TTN1442" s="529"/>
      <c r="TTO1442" s="531"/>
      <c r="TTP1442" s="529"/>
      <c r="TTQ1442" s="531"/>
      <c r="TTR1442" s="529"/>
      <c r="TTS1442" s="531"/>
      <c r="TTT1442" s="529"/>
      <c r="TTU1442" s="531"/>
      <c r="TTV1442" s="529"/>
      <c r="TTW1442" s="531"/>
      <c r="TTX1442" s="529"/>
      <c r="TTY1442" s="531"/>
      <c r="TTZ1442" s="529"/>
      <c r="TUA1442" s="531"/>
      <c r="TUB1442" s="529"/>
      <c r="TUC1442" s="531"/>
      <c r="TUD1442" s="529"/>
      <c r="TUE1442" s="531"/>
      <c r="TUF1442" s="529"/>
      <c r="TUG1442" s="531"/>
      <c r="TUH1442" s="529"/>
      <c r="TUI1442" s="531"/>
      <c r="TUJ1442" s="529"/>
      <c r="TUK1442" s="531"/>
      <c r="TUL1442" s="529"/>
      <c r="TUM1442" s="531"/>
      <c r="TUN1442" s="529"/>
      <c r="TUO1442" s="531"/>
      <c r="TUP1442" s="529"/>
      <c r="TUQ1442" s="531"/>
      <c r="TUR1442" s="529"/>
      <c r="TUS1442" s="531"/>
      <c r="TUT1442" s="529"/>
      <c r="TUU1442" s="531"/>
      <c r="TUV1442" s="529"/>
      <c r="TUW1442" s="531"/>
      <c r="TUX1442" s="529"/>
      <c r="TUY1442" s="531"/>
      <c r="TUZ1442" s="529"/>
      <c r="TVA1442" s="531"/>
      <c r="TVB1442" s="529"/>
      <c r="TVC1442" s="531"/>
      <c r="TVD1442" s="529"/>
      <c r="TVE1442" s="531"/>
      <c r="TVF1442" s="529"/>
      <c r="TVG1442" s="531"/>
      <c r="TVH1442" s="529"/>
      <c r="TVI1442" s="531"/>
      <c r="TVJ1442" s="529"/>
      <c r="TVK1442" s="531"/>
      <c r="TVL1442" s="529"/>
      <c r="TVM1442" s="531"/>
      <c r="TVN1442" s="529"/>
      <c r="TVO1442" s="531"/>
      <c r="TVP1442" s="529"/>
      <c r="TVQ1442" s="531"/>
      <c r="TVR1442" s="529"/>
      <c r="TVS1442" s="531"/>
      <c r="TVT1442" s="529"/>
      <c r="TVU1442" s="531"/>
      <c r="TVV1442" s="529"/>
      <c r="TVW1442" s="531"/>
      <c r="TVX1442" s="529"/>
      <c r="TVY1442" s="531"/>
      <c r="TVZ1442" s="529"/>
      <c r="TWA1442" s="531"/>
      <c r="TWB1442" s="529"/>
      <c r="TWC1442" s="531"/>
      <c r="TWD1442" s="529"/>
      <c r="TWE1442" s="531"/>
      <c r="TWF1442" s="529"/>
      <c r="TWG1442" s="531"/>
      <c r="TWH1442" s="529"/>
      <c r="TWI1442" s="531"/>
      <c r="TWJ1442" s="529"/>
      <c r="TWK1442" s="531"/>
      <c r="TWL1442" s="529"/>
      <c r="TWM1442" s="531"/>
      <c r="TWN1442" s="529"/>
      <c r="TWO1442" s="531"/>
      <c r="TWP1442" s="529"/>
      <c r="TWQ1442" s="531"/>
      <c r="TWR1442" s="529"/>
      <c r="TWS1442" s="531"/>
      <c r="TWT1442" s="529"/>
      <c r="TWU1442" s="531"/>
      <c r="TWV1442" s="529"/>
      <c r="TWW1442" s="531"/>
      <c r="TWX1442" s="529"/>
      <c r="TWY1442" s="531"/>
      <c r="TWZ1442" s="529"/>
      <c r="TXA1442" s="531"/>
      <c r="TXB1442" s="529"/>
      <c r="TXC1442" s="531"/>
      <c r="TXD1442" s="529"/>
      <c r="TXE1442" s="531"/>
      <c r="TXF1442" s="529"/>
      <c r="TXG1442" s="531"/>
      <c r="TXH1442" s="529"/>
      <c r="TXI1442" s="531"/>
      <c r="TXJ1442" s="529"/>
      <c r="TXK1442" s="531"/>
      <c r="TXL1442" s="529"/>
      <c r="TXM1442" s="531"/>
      <c r="TXN1442" s="529"/>
      <c r="TXO1442" s="531"/>
      <c r="TXP1442" s="529"/>
      <c r="TXQ1442" s="531"/>
      <c r="TXR1442" s="529"/>
      <c r="TXS1442" s="531"/>
      <c r="TXT1442" s="529"/>
      <c r="TXU1442" s="531"/>
      <c r="TXV1442" s="529"/>
      <c r="TXW1442" s="531"/>
      <c r="TXX1442" s="529"/>
      <c r="TXY1442" s="531"/>
      <c r="TXZ1442" s="529"/>
      <c r="TYA1442" s="531"/>
      <c r="TYB1442" s="529"/>
      <c r="TYC1442" s="531"/>
      <c r="TYD1442" s="529"/>
      <c r="TYE1442" s="531"/>
      <c r="TYF1442" s="529"/>
      <c r="TYG1442" s="531"/>
      <c r="TYH1442" s="529"/>
      <c r="TYI1442" s="531"/>
      <c r="TYJ1442" s="529"/>
      <c r="TYK1442" s="531"/>
      <c r="TYL1442" s="529"/>
      <c r="TYM1442" s="531"/>
      <c r="TYN1442" s="529"/>
      <c r="TYO1442" s="531"/>
      <c r="TYP1442" s="529"/>
      <c r="TYQ1442" s="531"/>
      <c r="TYR1442" s="529"/>
      <c r="TYS1442" s="531"/>
      <c r="TYT1442" s="529"/>
      <c r="TYU1442" s="531"/>
      <c r="TYV1442" s="529"/>
      <c r="TYW1442" s="531"/>
      <c r="TYX1442" s="529"/>
      <c r="TYY1442" s="531"/>
      <c r="TYZ1442" s="529"/>
      <c r="TZA1442" s="531"/>
      <c r="TZB1442" s="529"/>
      <c r="TZC1442" s="531"/>
      <c r="TZD1442" s="529"/>
      <c r="TZE1442" s="531"/>
      <c r="TZF1442" s="529"/>
      <c r="TZG1442" s="531"/>
      <c r="TZH1442" s="529"/>
      <c r="TZI1442" s="531"/>
      <c r="TZJ1442" s="529"/>
      <c r="TZK1442" s="531"/>
      <c r="TZL1442" s="529"/>
      <c r="TZM1442" s="531"/>
      <c r="TZN1442" s="529"/>
      <c r="TZO1442" s="531"/>
      <c r="TZP1442" s="529"/>
      <c r="TZQ1442" s="531"/>
      <c r="TZR1442" s="529"/>
      <c r="TZS1442" s="531"/>
      <c r="TZT1442" s="529"/>
      <c r="TZU1442" s="531"/>
      <c r="TZV1442" s="529"/>
      <c r="TZW1442" s="531"/>
      <c r="TZX1442" s="529"/>
      <c r="TZY1442" s="531"/>
      <c r="TZZ1442" s="529"/>
      <c r="UAA1442" s="531"/>
      <c r="UAB1442" s="529"/>
      <c r="UAC1442" s="531"/>
      <c r="UAD1442" s="529"/>
      <c r="UAE1442" s="531"/>
      <c r="UAF1442" s="529"/>
      <c r="UAG1442" s="531"/>
      <c r="UAH1442" s="529"/>
      <c r="UAI1442" s="531"/>
      <c r="UAJ1442" s="529"/>
      <c r="UAK1442" s="531"/>
      <c r="UAL1442" s="529"/>
      <c r="UAM1442" s="531"/>
      <c r="UAN1442" s="529"/>
      <c r="UAO1442" s="531"/>
      <c r="UAP1442" s="529"/>
      <c r="UAQ1442" s="531"/>
      <c r="UAR1442" s="529"/>
      <c r="UAS1442" s="531"/>
      <c r="UAT1442" s="529"/>
      <c r="UAU1442" s="531"/>
      <c r="UAV1442" s="529"/>
      <c r="UAW1442" s="531"/>
      <c r="UAX1442" s="529"/>
      <c r="UAY1442" s="531"/>
      <c r="UAZ1442" s="529"/>
      <c r="UBA1442" s="531"/>
      <c r="UBB1442" s="529"/>
      <c r="UBC1442" s="531"/>
      <c r="UBD1442" s="529"/>
      <c r="UBE1442" s="531"/>
      <c r="UBF1442" s="529"/>
      <c r="UBG1442" s="531"/>
      <c r="UBH1442" s="529"/>
      <c r="UBI1442" s="531"/>
      <c r="UBJ1442" s="529"/>
      <c r="UBK1442" s="531"/>
      <c r="UBL1442" s="529"/>
      <c r="UBM1442" s="531"/>
      <c r="UBN1442" s="529"/>
      <c r="UBO1442" s="531"/>
      <c r="UBP1442" s="529"/>
      <c r="UBQ1442" s="531"/>
      <c r="UBR1442" s="529"/>
      <c r="UBS1442" s="531"/>
      <c r="UBT1442" s="529"/>
      <c r="UBU1442" s="531"/>
      <c r="UBV1442" s="529"/>
      <c r="UBW1442" s="531"/>
      <c r="UBX1442" s="529"/>
      <c r="UBY1442" s="531"/>
      <c r="UBZ1442" s="529"/>
      <c r="UCA1442" s="531"/>
      <c r="UCB1442" s="529"/>
      <c r="UCC1442" s="531"/>
      <c r="UCD1442" s="529"/>
      <c r="UCE1442" s="531"/>
      <c r="UCF1442" s="529"/>
      <c r="UCG1442" s="531"/>
      <c r="UCH1442" s="529"/>
      <c r="UCI1442" s="531"/>
      <c r="UCJ1442" s="529"/>
      <c r="UCK1442" s="531"/>
      <c r="UCL1442" s="529"/>
      <c r="UCM1442" s="531"/>
      <c r="UCN1442" s="529"/>
      <c r="UCO1442" s="531"/>
      <c r="UCP1442" s="529"/>
      <c r="UCQ1442" s="531"/>
      <c r="UCR1442" s="529"/>
      <c r="UCS1442" s="531"/>
      <c r="UCT1442" s="529"/>
      <c r="UCU1442" s="531"/>
      <c r="UCV1442" s="529"/>
      <c r="UCW1442" s="531"/>
      <c r="UCX1442" s="529"/>
      <c r="UCY1442" s="531"/>
      <c r="UCZ1442" s="529"/>
      <c r="UDA1442" s="531"/>
      <c r="UDB1442" s="529"/>
      <c r="UDC1442" s="531"/>
      <c r="UDD1442" s="529"/>
      <c r="UDE1442" s="531"/>
      <c r="UDF1442" s="529"/>
      <c r="UDG1442" s="531"/>
      <c r="UDH1442" s="529"/>
      <c r="UDI1442" s="531"/>
      <c r="UDJ1442" s="529"/>
      <c r="UDK1442" s="531"/>
      <c r="UDL1442" s="529"/>
      <c r="UDM1442" s="531"/>
      <c r="UDN1442" s="529"/>
      <c r="UDO1442" s="531"/>
      <c r="UDP1442" s="529"/>
      <c r="UDQ1442" s="531"/>
      <c r="UDR1442" s="529"/>
      <c r="UDS1442" s="531"/>
      <c r="UDT1442" s="529"/>
      <c r="UDU1442" s="531"/>
      <c r="UDV1442" s="529"/>
      <c r="UDW1442" s="531"/>
      <c r="UDX1442" s="529"/>
      <c r="UDY1442" s="531"/>
      <c r="UDZ1442" s="529"/>
      <c r="UEA1442" s="531"/>
      <c r="UEB1442" s="529"/>
      <c r="UEC1442" s="531"/>
      <c r="UED1442" s="529"/>
      <c r="UEE1442" s="531"/>
      <c r="UEF1442" s="529"/>
      <c r="UEG1442" s="531"/>
      <c r="UEH1442" s="529"/>
      <c r="UEI1442" s="531"/>
      <c r="UEJ1442" s="529"/>
      <c r="UEK1442" s="531"/>
      <c r="UEL1442" s="529"/>
      <c r="UEM1442" s="531"/>
      <c r="UEN1442" s="529"/>
      <c r="UEO1442" s="531"/>
      <c r="UEP1442" s="529"/>
      <c r="UEQ1442" s="531"/>
      <c r="UER1442" s="529"/>
      <c r="UES1442" s="531"/>
      <c r="UET1442" s="529"/>
      <c r="UEU1442" s="531"/>
      <c r="UEV1442" s="529"/>
      <c r="UEW1442" s="531"/>
      <c r="UEX1442" s="529"/>
      <c r="UEY1442" s="531"/>
      <c r="UEZ1442" s="529"/>
      <c r="UFA1442" s="531"/>
      <c r="UFB1442" s="529"/>
      <c r="UFC1442" s="531"/>
      <c r="UFD1442" s="529"/>
      <c r="UFE1442" s="531"/>
      <c r="UFF1442" s="529"/>
      <c r="UFG1442" s="531"/>
      <c r="UFH1442" s="529"/>
      <c r="UFI1442" s="531"/>
      <c r="UFJ1442" s="529"/>
      <c r="UFK1442" s="531"/>
      <c r="UFL1442" s="529"/>
      <c r="UFM1442" s="531"/>
      <c r="UFN1442" s="529"/>
      <c r="UFO1442" s="531"/>
      <c r="UFP1442" s="529"/>
      <c r="UFQ1442" s="531"/>
      <c r="UFR1442" s="529"/>
      <c r="UFS1442" s="531"/>
      <c r="UFT1442" s="529"/>
      <c r="UFU1442" s="531"/>
      <c r="UFV1442" s="529"/>
      <c r="UFW1442" s="531"/>
      <c r="UFX1442" s="529"/>
      <c r="UFY1442" s="531"/>
      <c r="UFZ1442" s="529"/>
      <c r="UGA1442" s="531"/>
      <c r="UGB1442" s="529"/>
      <c r="UGC1442" s="531"/>
      <c r="UGD1442" s="529"/>
      <c r="UGE1442" s="531"/>
      <c r="UGF1442" s="529"/>
      <c r="UGG1442" s="531"/>
      <c r="UGH1442" s="529"/>
      <c r="UGI1442" s="531"/>
      <c r="UGJ1442" s="529"/>
      <c r="UGK1442" s="531"/>
      <c r="UGL1442" s="529"/>
      <c r="UGM1442" s="531"/>
      <c r="UGN1442" s="529"/>
      <c r="UGO1442" s="531"/>
      <c r="UGP1442" s="529"/>
      <c r="UGQ1442" s="531"/>
      <c r="UGR1442" s="529"/>
      <c r="UGS1442" s="531"/>
      <c r="UGT1442" s="529"/>
      <c r="UGU1442" s="531"/>
      <c r="UGV1442" s="529"/>
      <c r="UGW1442" s="531"/>
      <c r="UGX1442" s="529"/>
      <c r="UGY1442" s="531"/>
      <c r="UGZ1442" s="529"/>
      <c r="UHA1442" s="531"/>
      <c r="UHB1442" s="529"/>
      <c r="UHC1442" s="531"/>
      <c r="UHD1442" s="529"/>
      <c r="UHE1442" s="531"/>
      <c r="UHF1442" s="529"/>
      <c r="UHG1442" s="531"/>
      <c r="UHH1442" s="529"/>
      <c r="UHI1442" s="531"/>
      <c r="UHJ1442" s="529"/>
      <c r="UHK1442" s="531"/>
      <c r="UHL1442" s="529"/>
      <c r="UHM1442" s="531"/>
      <c r="UHN1442" s="529"/>
      <c r="UHO1442" s="531"/>
      <c r="UHP1442" s="529"/>
      <c r="UHQ1442" s="531"/>
      <c r="UHR1442" s="529"/>
      <c r="UHS1442" s="531"/>
      <c r="UHT1442" s="529"/>
      <c r="UHU1442" s="531"/>
      <c r="UHV1442" s="529"/>
      <c r="UHW1442" s="531"/>
      <c r="UHX1442" s="529"/>
      <c r="UHY1442" s="531"/>
      <c r="UHZ1442" s="529"/>
      <c r="UIA1442" s="531"/>
      <c r="UIB1442" s="529"/>
      <c r="UIC1442" s="531"/>
      <c r="UID1442" s="529"/>
      <c r="UIE1442" s="531"/>
      <c r="UIF1442" s="529"/>
      <c r="UIG1442" s="531"/>
      <c r="UIH1442" s="529"/>
      <c r="UII1442" s="531"/>
      <c r="UIJ1442" s="529"/>
      <c r="UIK1442" s="531"/>
      <c r="UIL1442" s="529"/>
      <c r="UIM1442" s="531"/>
      <c r="UIN1442" s="529"/>
      <c r="UIO1442" s="531"/>
      <c r="UIP1442" s="529"/>
      <c r="UIQ1442" s="531"/>
      <c r="UIR1442" s="529"/>
      <c r="UIS1442" s="531"/>
      <c r="UIT1442" s="529"/>
      <c r="UIU1442" s="531"/>
      <c r="UIV1442" s="529"/>
      <c r="UIW1442" s="531"/>
      <c r="UIX1442" s="529"/>
      <c r="UIY1442" s="531"/>
      <c r="UIZ1442" s="529"/>
      <c r="UJA1442" s="531"/>
      <c r="UJB1442" s="529"/>
      <c r="UJC1442" s="531"/>
      <c r="UJD1442" s="529"/>
      <c r="UJE1442" s="531"/>
      <c r="UJF1442" s="529"/>
      <c r="UJG1442" s="531"/>
      <c r="UJH1442" s="529"/>
      <c r="UJI1442" s="531"/>
      <c r="UJJ1442" s="529"/>
      <c r="UJK1442" s="531"/>
      <c r="UJL1442" s="529"/>
      <c r="UJM1442" s="531"/>
      <c r="UJN1442" s="529"/>
      <c r="UJO1442" s="531"/>
      <c r="UJP1442" s="529"/>
      <c r="UJQ1442" s="531"/>
      <c r="UJR1442" s="529"/>
      <c r="UJS1442" s="531"/>
      <c r="UJT1442" s="529"/>
      <c r="UJU1442" s="531"/>
      <c r="UJV1442" s="529"/>
      <c r="UJW1442" s="531"/>
      <c r="UJX1442" s="529"/>
      <c r="UJY1442" s="531"/>
      <c r="UJZ1442" s="529"/>
      <c r="UKA1442" s="531"/>
      <c r="UKB1442" s="529"/>
      <c r="UKC1442" s="531"/>
      <c r="UKD1442" s="529"/>
      <c r="UKE1442" s="531"/>
      <c r="UKF1442" s="529"/>
      <c r="UKG1442" s="531"/>
      <c r="UKH1442" s="529"/>
      <c r="UKI1442" s="531"/>
      <c r="UKJ1442" s="529"/>
      <c r="UKK1442" s="531"/>
      <c r="UKL1442" s="529"/>
      <c r="UKM1442" s="531"/>
      <c r="UKN1442" s="529"/>
      <c r="UKO1442" s="531"/>
      <c r="UKP1442" s="529"/>
      <c r="UKQ1442" s="531"/>
      <c r="UKR1442" s="529"/>
      <c r="UKS1442" s="531"/>
      <c r="UKT1442" s="529"/>
      <c r="UKU1442" s="531"/>
      <c r="UKV1442" s="529"/>
      <c r="UKW1442" s="531"/>
      <c r="UKX1442" s="529"/>
      <c r="UKY1442" s="531"/>
      <c r="UKZ1442" s="529"/>
      <c r="ULA1442" s="531"/>
      <c r="ULB1442" s="529"/>
      <c r="ULC1442" s="531"/>
      <c r="ULD1442" s="529"/>
      <c r="ULE1442" s="531"/>
      <c r="ULF1442" s="529"/>
      <c r="ULG1442" s="531"/>
      <c r="ULH1442" s="529"/>
      <c r="ULI1442" s="531"/>
      <c r="ULJ1442" s="529"/>
      <c r="ULK1442" s="531"/>
      <c r="ULL1442" s="529"/>
      <c r="ULM1442" s="531"/>
      <c r="ULN1442" s="529"/>
      <c r="ULO1442" s="531"/>
      <c r="ULP1442" s="529"/>
      <c r="ULQ1442" s="531"/>
      <c r="ULR1442" s="529"/>
      <c r="ULS1442" s="531"/>
      <c r="ULT1442" s="529"/>
      <c r="ULU1442" s="531"/>
      <c r="ULV1442" s="529"/>
      <c r="ULW1442" s="531"/>
      <c r="ULX1442" s="529"/>
      <c r="ULY1442" s="531"/>
      <c r="ULZ1442" s="529"/>
      <c r="UMA1442" s="531"/>
      <c r="UMB1442" s="529"/>
      <c r="UMC1442" s="531"/>
      <c r="UMD1442" s="529"/>
      <c r="UME1442" s="531"/>
      <c r="UMF1442" s="529"/>
      <c r="UMG1442" s="531"/>
      <c r="UMH1442" s="529"/>
      <c r="UMI1442" s="531"/>
      <c r="UMJ1442" s="529"/>
      <c r="UMK1442" s="531"/>
      <c r="UML1442" s="529"/>
      <c r="UMM1442" s="531"/>
      <c r="UMN1442" s="529"/>
      <c r="UMO1442" s="531"/>
      <c r="UMP1442" s="529"/>
      <c r="UMQ1442" s="531"/>
      <c r="UMR1442" s="529"/>
      <c r="UMS1442" s="531"/>
      <c r="UMT1442" s="529"/>
      <c r="UMU1442" s="531"/>
      <c r="UMV1442" s="529"/>
      <c r="UMW1442" s="531"/>
      <c r="UMX1442" s="529"/>
      <c r="UMY1442" s="531"/>
      <c r="UMZ1442" s="529"/>
      <c r="UNA1442" s="531"/>
      <c r="UNB1442" s="529"/>
      <c r="UNC1442" s="531"/>
      <c r="UND1442" s="529"/>
      <c r="UNE1442" s="531"/>
      <c r="UNF1442" s="529"/>
      <c r="UNG1442" s="531"/>
      <c r="UNH1442" s="529"/>
      <c r="UNI1442" s="531"/>
      <c r="UNJ1442" s="529"/>
      <c r="UNK1442" s="531"/>
      <c r="UNL1442" s="529"/>
      <c r="UNM1442" s="531"/>
      <c r="UNN1442" s="529"/>
      <c r="UNO1442" s="531"/>
      <c r="UNP1442" s="529"/>
      <c r="UNQ1442" s="531"/>
      <c r="UNR1442" s="529"/>
      <c r="UNS1442" s="531"/>
      <c r="UNT1442" s="529"/>
      <c r="UNU1442" s="531"/>
      <c r="UNV1442" s="529"/>
      <c r="UNW1442" s="531"/>
      <c r="UNX1442" s="529"/>
      <c r="UNY1442" s="531"/>
      <c r="UNZ1442" s="529"/>
      <c r="UOA1442" s="531"/>
      <c r="UOB1442" s="529"/>
      <c r="UOC1442" s="531"/>
      <c r="UOD1442" s="529"/>
      <c r="UOE1442" s="531"/>
      <c r="UOF1442" s="529"/>
      <c r="UOG1442" s="531"/>
      <c r="UOH1442" s="529"/>
      <c r="UOI1442" s="531"/>
      <c r="UOJ1442" s="529"/>
      <c r="UOK1442" s="531"/>
      <c r="UOL1442" s="529"/>
      <c r="UOM1442" s="531"/>
      <c r="UON1442" s="529"/>
      <c r="UOO1442" s="531"/>
      <c r="UOP1442" s="529"/>
      <c r="UOQ1442" s="531"/>
      <c r="UOR1442" s="529"/>
      <c r="UOS1442" s="531"/>
      <c r="UOT1442" s="529"/>
      <c r="UOU1442" s="531"/>
      <c r="UOV1442" s="529"/>
      <c r="UOW1442" s="531"/>
      <c r="UOX1442" s="529"/>
      <c r="UOY1442" s="531"/>
      <c r="UOZ1442" s="529"/>
      <c r="UPA1442" s="531"/>
      <c r="UPB1442" s="529"/>
      <c r="UPC1442" s="531"/>
      <c r="UPD1442" s="529"/>
      <c r="UPE1442" s="531"/>
      <c r="UPF1442" s="529"/>
      <c r="UPG1442" s="531"/>
      <c r="UPH1442" s="529"/>
      <c r="UPI1442" s="531"/>
      <c r="UPJ1442" s="529"/>
      <c r="UPK1442" s="531"/>
      <c r="UPL1442" s="529"/>
      <c r="UPM1442" s="531"/>
      <c r="UPN1442" s="529"/>
      <c r="UPO1442" s="531"/>
      <c r="UPP1442" s="529"/>
      <c r="UPQ1442" s="531"/>
      <c r="UPR1442" s="529"/>
      <c r="UPS1442" s="531"/>
      <c r="UPT1442" s="529"/>
      <c r="UPU1442" s="531"/>
      <c r="UPV1442" s="529"/>
      <c r="UPW1442" s="531"/>
      <c r="UPX1442" s="529"/>
      <c r="UPY1442" s="531"/>
      <c r="UPZ1442" s="529"/>
      <c r="UQA1442" s="531"/>
      <c r="UQB1442" s="529"/>
      <c r="UQC1442" s="531"/>
      <c r="UQD1442" s="529"/>
      <c r="UQE1442" s="531"/>
      <c r="UQF1442" s="529"/>
      <c r="UQG1442" s="531"/>
      <c r="UQH1442" s="529"/>
      <c r="UQI1442" s="531"/>
      <c r="UQJ1442" s="529"/>
      <c r="UQK1442" s="531"/>
      <c r="UQL1442" s="529"/>
      <c r="UQM1442" s="531"/>
      <c r="UQN1442" s="529"/>
      <c r="UQO1442" s="531"/>
      <c r="UQP1442" s="529"/>
      <c r="UQQ1442" s="531"/>
      <c r="UQR1442" s="529"/>
      <c r="UQS1442" s="531"/>
      <c r="UQT1442" s="529"/>
      <c r="UQU1442" s="531"/>
      <c r="UQV1442" s="529"/>
      <c r="UQW1442" s="531"/>
      <c r="UQX1442" s="529"/>
      <c r="UQY1442" s="531"/>
      <c r="UQZ1442" s="529"/>
      <c r="URA1442" s="531"/>
      <c r="URB1442" s="529"/>
      <c r="URC1442" s="531"/>
      <c r="URD1442" s="529"/>
      <c r="URE1442" s="531"/>
      <c r="URF1442" s="529"/>
      <c r="URG1442" s="531"/>
      <c r="URH1442" s="529"/>
      <c r="URI1442" s="531"/>
      <c r="URJ1442" s="529"/>
      <c r="URK1442" s="531"/>
      <c r="URL1442" s="529"/>
      <c r="URM1442" s="531"/>
      <c r="URN1442" s="529"/>
      <c r="URO1442" s="531"/>
      <c r="URP1442" s="529"/>
      <c r="URQ1442" s="531"/>
      <c r="URR1442" s="529"/>
      <c r="URS1442" s="531"/>
      <c r="URT1442" s="529"/>
      <c r="URU1442" s="531"/>
      <c r="URV1442" s="529"/>
      <c r="URW1442" s="531"/>
      <c r="URX1442" s="529"/>
      <c r="URY1442" s="531"/>
      <c r="URZ1442" s="529"/>
      <c r="USA1442" s="531"/>
      <c r="USB1442" s="529"/>
      <c r="USC1442" s="531"/>
      <c r="USD1442" s="529"/>
      <c r="USE1442" s="531"/>
      <c r="USF1442" s="529"/>
      <c r="USG1442" s="531"/>
      <c r="USH1442" s="529"/>
      <c r="USI1442" s="531"/>
      <c r="USJ1442" s="529"/>
      <c r="USK1442" s="531"/>
      <c r="USL1442" s="529"/>
      <c r="USM1442" s="531"/>
      <c r="USN1442" s="529"/>
      <c r="USO1442" s="531"/>
      <c r="USP1442" s="529"/>
      <c r="USQ1442" s="531"/>
      <c r="USR1442" s="529"/>
      <c r="USS1442" s="531"/>
      <c r="UST1442" s="529"/>
      <c r="USU1442" s="531"/>
      <c r="USV1442" s="529"/>
      <c r="USW1442" s="531"/>
      <c r="USX1442" s="529"/>
      <c r="USY1442" s="531"/>
      <c r="USZ1442" s="529"/>
      <c r="UTA1442" s="531"/>
      <c r="UTB1442" s="529"/>
      <c r="UTC1442" s="531"/>
      <c r="UTD1442" s="529"/>
      <c r="UTE1442" s="531"/>
      <c r="UTF1442" s="529"/>
      <c r="UTG1442" s="531"/>
      <c r="UTH1442" s="529"/>
      <c r="UTI1442" s="531"/>
      <c r="UTJ1442" s="529"/>
      <c r="UTK1442" s="531"/>
      <c r="UTL1442" s="529"/>
      <c r="UTM1442" s="531"/>
      <c r="UTN1442" s="529"/>
      <c r="UTO1442" s="531"/>
      <c r="UTP1442" s="529"/>
      <c r="UTQ1442" s="531"/>
      <c r="UTR1442" s="529"/>
      <c r="UTS1442" s="531"/>
      <c r="UTT1442" s="529"/>
      <c r="UTU1442" s="531"/>
      <c r="UTV1442" s="529"/>
      <c r="UTW1442" s="531"/>
      <c r="UTX1442" s="529"/>
      <c r="UTY1442" s="531"/>
      <c r="UTZ1442" s="529"/>
      <c r="UUA1442" s="531"/>
      <c r="UUB1442" s="529"/>
      <c r="UUC1442" s="531"/>
      <c r="UUD1442" s="529"/>
      <c r="UUE1442" s="531"/>
      <c r="UUF1442" s="529"/>
      <c r="UUG1442" s="531"/>
      <c r="UUH1442" s="529"/>
      <c r="UUI1442" s="531"/>
      <c r="UUJ1442" s="529"/>
      <c r="UUK1442" s="531"/>
      <c r="UUL1442" s="529"/>
      <c r="UUM1442" s="531"/>
      <c r="UUN1442" s="529"/>
      <c r="UUO1442" s="531"/>
      <c r="UUP1442" s="529"/>
      <c r="UUQ1442" s="531"/>
      <c r="UUR1442" s="529"/>
      <c r="UUS1442" s="531"/>
      <c r="UUT1442" s="529"/>
      <c r="UUU1442" s="531"/>
      <c r="UUV1442" s="529"/>
      <c r="UUW1442" s="531"/>
      <c r="UUX1442" s="529"/>
      <c r="UUY1442" s="531"/>
      <c r="UUZ1442" s="529"/>
      <c r="UVA1442" s="531"/>
      <c r="UVB1442" s="529"/>
      <c r="UVC1442" s="531"/>
      <c r="UVD1442" s="529"/>
      <c r="UVE1442" s="531"/>
      <c r="UVF1442" s="529"/>
      <c r="UVG1442" s="531"/>
      <c r="UVH1442" s="529"/>
      <c r="UVI1442" s="531"/>
      <c r="UVJ1442" s="529"/>
      <c r="UVK1442" s="531"/>
      <c r="UVL1442" s="529"/>
      <c r="UVM1442" s="531"/>
      <c r="UVN1442" s="529"/>
      <c r="UVO1442" s="531"/>
      <c r="UVP1442" s="529"/>
      <c r="UVQ1442" s="531"/>
      <c r="UVR1442" s="529"/>
      <c r="UVS1442" s="531"/>
      <c r="UVT1442" s="529"/>
      <c r="UVU1442" s="531"/>
      <c r="UVV1442" s="529"/>
      <c r="UVW1442" s="531"/>
      <c r="UVX1442" s="529"/>
      <c r="UVY1442" s="531"/>
      <c r="UVZ1442" s="529"/>
      <c r="UWA1442" s="531"/>
      <c r="UWB1442" s="529"/>
      <c r="UWC1442" s="531"/>
      <c r="UWD1442" s="529"/>
      <c r="UWE1442" s="531"/>
      <c r="UWF1442" s="529"/>
      <c r="UWG1442" s="531"/>
      <c r="UWH1442" s="529"/>
      <c r="UWI1442" s="531"/>
      <c r="UWJ1442" s="529"/>
      <c r="UWK1442" s="531"/>
      <c r="UWL1442" s="529"/>
      <c r="UWM1442" s="531"/>
      <c r="UWN1442" s="529"/>
      <c r="UWO1442" s="531"/>
      <c r="UWP1442" s="529"/>
      <c r="UWQ1442" s="531"/>
      <c r="UWR1442" s="529"/>
      <c r="UWS1442" s="531"/>
      <c r="UWT1442" s="529"/>
      <c r="UWU1442" s="531"/>
      <c r="UWV1442" s="529"/>
      <c r="UWW1442" s="531"/>
      <c r="UWX1442" s="529"/>
      <c r="UWY1442" s="531"/>
      <c r="UWZ1442" s="529"/>
      <c r="UXA1442" s="531"/>
      <c r="UXB1442" s="529"/>
      <c r="UXC1442" s="531"/>
      <c r="UXD1442" s="529"/>
      <c r="UXE1442" s="531"/>
      <c r="UXF1442" s="529"/>
      <c r="UXG1442" s="531"/>
      <c r="UXH1442" s="529"/>
      <c r="UXI1442" s="531"/>
      <c r="UXJ1442" s="529"/>
      <c r="UXK1442" s="531"/>
      <c r="UXL1442" s="529"/>
      <c r="UXM1442" s="531"/>
      <c r="UXN1442" s="529"/>
      <c r="UXO1442" s="531"/>
      <c r="UXP1442" s="529"/>
      <c r="UXQ1442" s="531"/>
      <c r="UXR1442" s="529"/>
      <c r="UXS1442" s="531"/>
      <c r="UXT1442" s="529"/>
      <c r="UXU1442" s="531"/>
      <c r="UXV1442" s="529"/>
      <c r="UXW1442" s="531"/>
      <c r="UXX1442" s="529"/>
      <c r="UXY1442" s="531"/>
      <c r="UXZ1442" s="529"/>
      <c r="UYA1442" s="531"/>
      <c r="UYB1442" s="529"/>
      <c r="UYC1442" s="531"/>
      <c r="UYD1442" s="529"/>
      <c r="UYE1442" s="531"/>
      <c r="UYF1442" s="529"/>
      <c r="UYG1442" s="531"/>
      <c r="UYH1442" s="529"/>
      <c r="UYI1442" s="531"/>
      <c r="UYJ1442" s="529"/>
      <c r="UYK1442" s="531"/>
      <c r="UYL1442" s="529"/>
      <c r="UYM1442" s="531"/>
      <c r="UYN1442" s="529"/>
      <c r="UYO1442" s="531"/>
      <c r="UYP1442" s="529"/>
      <c r="UYQ1442" s="531"/>
      <c r="UYR1442" s="529"/>
      <c r="UYS1442" s="531"/>
      <c r="UYT1442" s="529"/>
      <c r="UYU1442" s="531"/>
      <c r="UYV1442" s="529"/>
      <c r="UYW1442" s="531"/>
      <c r="UYX1442" s="529"/>
      <c r="UYY1442" s="531"/>
      <c r="UYZ1442" s="529"/>
      <c r="UZA1442" s="531"/>
      <c r="UZB1442" s="529"/>
      <c r="UZC1442" s="531"/>
      <c r="UZD1442" s="529"/>
      <c r="UZE1442" s="531"/>
      <c r="UZF1442" s="529"/>
      <c r="UZG1442" s="531"/>
      <c r="UZH1442" s="529"/>
      <c r="UZI1442" s="531"/>
      <c r="UZJ1442" s="529"/>
      <c r="UZK1442" s="531"/>
      <c r="UZL1442" s="529"/>
      <c r="UZM1442" s="531"/>
      <c r="UZN1442" s="529"/>
      <c r="UZO1442" s="531"/>
      <c r="UZP1442" s="529"/>
      <c r="UZQ1442" s="531"/>
      <c r="UZR1442" s="529"/>
      <c r="UZS1442" s="531"/>
      <c r="UZT1442" s="529"/>
      <c r="UZU1442" s="531"/>
      <c r="UZV1442" s="529"/>
      <c r="UZW1442" s="531"/>
      <c r="UZX1442" s="529"/>
      <c r="UZY1442" s="531"/>
      <c r="UZZ1442" s="529"/>
      <c r="VAA1442" s="531"/>
      <c r="VAB1442" s="529"/>
      <c r="VAC1442" s="531"/>
      <c r="VAD1442" s="529"/>
      <c r="VAE1442" s="531"/>
      <c r="VAF1442" s="529"/>
      <c r="VAG1442" s="531"/>
      <c r="VAH1442" s="529"/>
      <c r="VAI1442" s="531"/>
      <c r="VAJ1442" s="529"/>
      <c r="VAK1442" s="531"/>
      <c r="VAL1442" s="529"/>
      <c r="VAM1442" s="531"/>
      <c r="VAN1442" s="529"/>
      <c r="VAO1442" s="531"/>
      <c r="VAP1442" s="529"/>
      <c r="VAQ1442" s="531"/>
      <c r="VAR1442" s="529"/>
      <c r="VAS1442" s="531"/>
      <c r="VAT1442" s="529"/>
      <c r="VAU1442" s="531"/>
      <c r="VAV1442" s="529"/>
      <c r="VAW1442" s="531"/>
      <c r="VAX1442" s="529"/>
      <c r="VAY1442" s="531"/>
      <c r="VAZ1442" s="529"/>
      <c r="VBA1442" s="531"/>
      <c r="VBB1442" s="529"/>
      <c r="VBC1442" s="531"/>
      <c r="VBD1442" s="529"/>
      <c r="VBE1442" s="531"/>
      <c r="VBF1442" s="529"/>
      <c r="VBG1442" s="531"/>
      <c r="VBH1442" s="529"/>
      <c r="VBI1442" s="531"/>
      <c r="VBJ1442" s="529"/>
      <c r="VBK1442" s="531"/>
      <c r="VBL1442" s="529"/>
      <c r="VBM1442" s="531"/>
      <c r="VBN1442" s="529"/>
      <c r="VBO1442" s="531"/>
      <c r="VBP1442" s="529"/>
      <c r="VBQ1442" s="531"/>
      <c r="VBR1442" s="529"/>
      <c r="VBS1442" s="531"/>
      <c r="VBT1442" s="529"/>
      <c r="VBU1442" s="531"/>
      <c r="VBV1442" s="529"/>
      <c r="VBW1442" s="531"/>
      <c r="VBX1442" s="529"/>
      <c r="VBY1442" s="531"/>
      <c r="VBZ1442" s="529"/>
      <c r="VCA1442" s="531"/>
      <c r="VCB1442" s="529"/>
      <c r="VCC1442" s="531"/>
      <c r="VCD1442" s="529"/>
      <c r="VCE1442" s="531"/>
      <c r="VCF1442" s="529"/>
      <c r="VCG1442" s="531"/>
      <c r="VCH1442" s="529"/>
      <c r="VCI1442" s="531"/>
      <c r="VCJ1442" s="529"/>
      <c r="VCK1442" s="531"/>
      <c r="VCL1442" s="529"/>
      <c r="VCM1442" s="531"/>
      <c r="VCN1442" s="529"/>
      <c r="VCO1442" s="531"/>
      <c r="VCP1442" s="529"/>
      <c r="VCQ1442" s="531"/>
      <c r="VCR1442" s="529"/>
      <c r="VCS1442" s="531"/>
      <c r="VCT1442" s="529"/>
      <c r="VCU1442" s="531"/>
      <c r="VCV1442" s="529"/>
      <c r="VCW1442" s="531"/>
      <c r="VCX1442" s="529"/>
      <c r="VCY1442" s="531"/>
      <c r="VCZ1442" s="529"/>
      <c r="VDA1442" s="531"/>
      <c r="VDB1442" s="529"/>
      <c r="VDC1442" s="531"/>
      <c r="VDD1442" s="529"/>
      <c r="VDE1442" s="531"/>
      <c r="VDF1442" s="529"/>
      <c r="VDG1442" s="531"/>
      <c r="VDH1442" s="529"/>
      <c r="VDI1442" s="531"/>
      <c r="VDJ1442" s="529"/>
      <c r="VDK1442" s="531"/>
      <c r="VDL1442" s="529"/>
      <c r="VDM1442" s="531"/>
      <c r="VDN1442" s="529"/>
      <c r="VDO1442" s="531"/>
      <c r="VDP1442" s="529"/>
      <c r="VDQ1442" s="531"/>
      <c r="VDR1442" s="529"/>
      <c r="VDS1442" s="531"/>
      <c r="VDT1442" s="529"/>
      <c r="VDU1442" s="531"/>
      <c r="VDV1442" s="529"/>
      <c r="VDW1442" s="531"/>
      <c r="VDX1442" s="529"/>
      <c r="VDY1442" s="531"/>
      <c r="VDZ1442" s="529"/>
      <c r="VEA1442" s="531"/>
      <c r="VEB1442" s="529"/>
      <c r="VEC1442" s="531"/>
      <c r="VED1442" s="529"/>
      <c r="VEE1442" s="531"/>
      <c r="VEF1442" s="529"/>
      <c r="VEG1442" s="531"/>
      <c r="VEH1442" s="529"/>
      <c r="VEI1442" s="531"/>
      <c r="VEJ1442" s="529"/>
      <c r="VEK1442" s="531"/>
      <c r="VEL1442" s="529"/>
      <c r="VEM1442" s="531"/>
      <c r="VEN1442" s="529"/>
      <c r="VEO1442" s="531"/>
      <c r="VEP1442" s="529"/>
      <c r="VEQ1442" s="531"/>
      <c r="VER1442" s="529"/>
      <c r="VES1442" s="531"/>
      <c r="VET1442" s="529"/>
      <c r="VEU1442" s="531"/>
      <c r="VEV1442" s="529"/>
      <c r="VEW1442" s="531"/>
      <c r="VEX1442" s="529"/>
      <c r="VEY1442" s="531"/>
      <c r="VEZ1442" s="529"/>
      <c r="VFA1442" s="531"/>
      <c r="VFB1442" s="529"/>
      <c r="VFC1442" s="531"/>
      <c r="VFD1442" s="529"/>
      <c r="VFE1442" s="531"/>
      <c r="VFF1442" s="529"/>
      <c r="VFG1442" s="531"/>
      <c r="VFH1442" s="529"/>
      <c r="VFI1442" s="531"/>
      <c r="VFJ1442" s="529"/>
      <c r="VFK1442" s="531"/>
      <c r="VFL1442" s="529"/>
      <c r="VFM1442" s="531"/>
      <c r="VFN1442" s="529"/>
      <c r="VFO1442" s="531"/>
      <c r="VFP1442" s="529"/>
      <c r="VFQ1442" s="531"/>
      <c r="VFR1442" s="529"/>
      <c r="VFS1442" s="531"/>
      <c r="VFT1442" s="529"/>
      <c r="VFU1442" s="531"/>
      <c r="VFV1442" s="529"/>
      <c r="VFW1442" s="531"/>
      <c r="VFX1442" s="529"/>
      <c r="VFY1442" s="531"/>
      <c r="VFZ1442" s="529"/>
      <c r="VGA1442" s="531"/>
      <c r="VGB1442" s="529"/>
      <c r="VGC1442" s="531"/>
      <c r="VGD1442" s="529"/>
      <c r="VGE1442" s="531"/>
      <c r="VGF1442" s="529"/>
      <c r="VGG1442" s="531"/>
      <c r="VGH1442" s="529"/>
      <c r="VGI1442" s="531"/>
      <c r="VGJ1442" s="529"/>
      <c r="VGK1442" s="531"/>
      <c r="VGL1442" s="529"/>
      <c r="VGM1442" s="531"/>
      <c r="VGN1442" s="529"/>
      <c r="VGO1442" s="531"/>
      <c r="VGP1442" s="529"/>
      <c r="VGQ1442" s="531"/>
      <c r="VGR1442" s="529"/>
      <c r="VGS1442" s="531"/>
      <c r="VGT1442" s="529"/>
      <c r="VGU1442" s="531"/>
      <c r="VGV1442" s="529"/>
      <c r="VGW1442" s="531"/>
      <c r="VGX1442" s="529"/>
      <c r="VGY1442" s="531"/>
      <c r="VGZ1442" s="529"/>
      <c r="VHA1442" s="531"/>
      <c r="VHB1442" s="529"/>
      <c r="VHC1442" s="531"/>
      <c r="VHD1442" s="529"/>
      <c r="VHE1442" s="531"/>
      <c r="VHF1442" s="529"/>
      <c r="VHG1442" s="531"/>
      <c r="VHH1442" s="529"/>
      <c r="VHI1442" s="531"/>
      <c r="VHJ1442" s="529"/>
      <c r="VHK1442" s="531"/>
      <c r="VHL1442" s="529"/>
      <c r="VHM1442" s="531"/>
      <c r="VHN1442" s="529"/>
      <c r="VHO1442" s="531"/>
      <c r="VHP1442" s="529"/>
      <c r="VHQ1442" s="531"/>
      <c r="VHR1442" s="529"/>
      <c r="VHS1442" s="531"/>
      <c r="VHT1442" s="529"/>
      <c r="VHU1442" s="531"/>
      <c r="VHV1442" s="529"/>
      <c r="VHW1442" s="531"/>
      <c r="VHX1442" s="529"/>
      <c r="VHY1442" s="531"/>
      <c r="VHZ1442" s="529"/>
      <c r="VIA1442" s="531"/>
      <c r="VIB1442" s="529"/>
      <c r="VIC1442" s="531"/>
      <c r="VID1442" s="529"/>
      <c r="VIE1442" s="531"/>
      <c r="VIF1442" s="529"/>
      <c r="VIG1442" s="531"/>
      <c r="VIH1442" s="529"/>
      <c r="VII1442" s="531"/>
      <c r="VIJ1442" s="529"/>
      <c r="VIK1442" s="531"/>
      <c r="VIL1442" s="529"/>
      <c r="VIM1442" s="531"/>
      <c r="VIN1442" s="529"/>
      <c r="VIO1442" s="531"/>
      <c r="VIP1442" s="529"/>
      <c r="VIQ1442" s="531"/>
      <c r="VIR1442" s="529"/>
      <c r="VIS1442" s="531"/>
      <c r="VIT1442" s="529"/>
      <c r="VIU1442" s="531"/>
      <c r="VIV1442" s="529"/>
      <c r="VIW1442" s="531"/>
      <c r="VIX1442" s="529"/>
      <c r="VIY1442" s="531"/>
      <c r="VIZ1442" s="529"/>
      <c r="VJA1442" s="531"/>
      <c r="VJB1442" s="529"/>
      <c r="VJC1442" s="531"/>
      <c r="VJD1442" s="529"/>
      <c r="VJE1442" s="531"/>
      <c r="VJF1442" s="529"/>
      <c r="VJG1442" s="531"/>
      <c r="VJH1442" s="529"/>
      <c r="VJI1442" s="531"/>
      <c r="VJJ1442" s="529"/>
      <c r="VJK1442" s="531"/>
      <c r="VJL1442" s="529"/>
      <c r="VJM1442" s="531"/>
      <c r="VJN1442" s="529"/>
      <c r="VJO1442" s="531"/>
      <c r="VJP1442" s="529"/>
      <c r="VJQ1442" s="531"/>
      <c r="VJR1442" s="529"/>
      <c r="VJS1442" s="531"/>
      <c r="VJT1442" s="529"/>
      <c r="VJU1442" s="531"/>
      <c r="VJV1442" s="529"/>
      <c r="VJW1442" s="531"/>
      <c r="VJX1442" s="529"/>
      <c r="VJY1442" s="531"/>
      <c r="VJZ1442" s="529"/>
      <c r="VKA1442" s="531"/>
      <c r="VKB1442" s="529"/>
      <c r="VKC1442" s="531"/>
      <c r="VKD1442" s="529"/>
      <c r="VKE1442" s="531"/>
      <c r="VKF1442" s="529"/>
      <c r="VKG1442" s="531"/>
      <c r="VKH1442" s="529"/>
      <c r="VKI1442" s="531"/>
      <c r="VKJ1442" s="529"/>
      <c r="VKK1442" s="531"/>
      <c r="VKL1442" s="529"/>
      <c r="VKM1442" s="531"/>
      <c r="VKN1442" s="529"/>
      <c r="VKO1442" s="531"/>
      <c r="VKP1442" s="529"/>
      <c r="VKQ1442" s="531"/>
      <c r="VKR1442" s="529"/>
      <c r="VKS1442" s="531"/>
      <c r="VKT1442" s="529"/>
      <c r="VKU1442" s="531"/>
      <c r="VKV1442" s="529"/>
      <c r="VKW1442" s="531"/>
      <c r="VKX1442" s="529"/>
      <c r="VKY1442" s="531"/>
      <c r="VKZ1442" s="529"/>
      <c r="VLA1442" s="531"/>
      <c r="VLB1442" s="529"/>
      <c r="VLC1442" s="531"/>
      <c r="VLD1442" s="529"/>
      <c r="VLE1442" s="531"/>
      <c r="VLF1442" s="529"/>
      <c r="VLG1442" s="531"/>
      <c r="VLH1442" s="529"/>
      <c r="VLI1442" s="531"/>
      <c r="VLJ1442" s="529"/>
      <c r="VLK1442" s="531"/>
      <c r="VLL1442" s="529"/>
      <c r="VLM1442" s="531"/>
      <c r="VLN1442" s="529"/>
      <c r="VLO1442" s="531"/>
      <c r="VLP1442" s="529"/>
      <c r="VLQ1442" s="531"/>
      <c r="VLR1442" s="529"/>
      <c r="VLS1442" s="531"/>
      <c r="VLT1442" s="529"/>
      <c r="VLU1442" s="531"/>
      <c r="VLV1442" s="529"/>
      <c r="VLW1442" s="531"/>
      <c r="VLX1442" s="529"/>
      <c r="VLY1442" s="531"/>
      <c r="VLZ1442" s="529"/>
      <c r="VMA1442" s="531"/>
      <c r="VMB1442" s="529"/>
      <c r="VMC1442" s="531"/>
      <c r="VMD1442" s="529"/>
      <c r="VME1442" s="531"/>
      <c r="VMF1442" s="529"/>
      <c r="VMG1442" s="531"/>
      <c r="VMH1442" s="529"/>
      <c r="VMI1442" s="531"/>
      <c r="VMJ1442" s="529"/>
      <c r="VMK1442" s="531"/>
      <c r="VML1442" s="529"/>
      <c r="VMM1442" s="531"/>
      <c r="VMN1442" s="529"/>
      <c r="VMO1442" s="531"/>
      <c r="VMP1442" s="529"/>
      <c r="VMQ1442" s="531"/>
      <c r="VMR1442" s="529"/>
      <c r="VMS1442" s="531"/>
      <c r="VMT1442" s="529"/>
      <c r="VMU1442" s="531"/>
      <c r="VMV1442" s="529"/>
      <c r="VMW1442" s="531"/>
      <c r="VMX1442" s="529"/>
      <c r="VMY1442" s="531"/>
      <c r="VMZ1442" s="529"/>
      <c r="VNA1442" s="531"/>
      <c r="VNB1442" s="529"/>
      <c r="VNC1442" s="531"/>
      <c r="VND1442" s="529"/>
      <c r="VNE1442" s="531"/>
      <c r="VNF1442" s="529"/>
      <c r="VNG1442" s="531"/>
      <c r="VNH1442" s="529"/>
      <c r="VNI1442" s="531"/>
      <c r="VNJ1442" s="529"/>
      <c r="VNK1442" s="531"/>
      <c r="VNL1442" s="529"/>
      <c r="VNM1442" s="531"/>
      <c r="VNN1442" s="529"/>
      <c r="VNO1442" s="531"/>
      <c r="VNP1442" s="529"/>
      <c r="VNQ1442" s="531"/>
      <c r="VNR1442" s="529"/>
      <c r="VNS1442" s="531"/>
      <c r="VNT1442" s="529"/>
      <c r="VNU1442" s="531"/>
      <c r="VNV1442" s="529"/>
      <c r="VNW1442" s="531"/>
      <c r="VNX1442" s="529"/>
      <c r="VNY1442" s="531"/>
      <c r="VNZ1442" s="529"/>
      <c r="VOA1442" s="531"/>
      <c r="VOB1442" s="529"/>
      <c r="VOC1442" s="531"/>
      <c r="VOD1442" s="529"/>
      <c r="VOE1442" s="531"/>
      <c r="VOF1442" s="529"/>
      <c r="VOG1442" s="531"/>
      <c r="VOH1442" s="529"/>
      <c r="VOI1442" s="531"/>
      <c r="VOJ1442" s="529"/>
      <c r="VOK1442" s="531"/>
      <c r="VOL1442" s="529"/>
      <c r="VOM1442" s="531"/>
      <c r="VON1442" s="529"/>
      <c r="VOO1442" s="531"/>
      <c r="VOP1442" s="529"/>
      <c r="VOQ1442" s="531"/>
      <c r="VOR1442" s="529"/>
      <c r="VOS1442" s="531"/>
      <c r="VOT1442" s="529"/>
      <c r="VOU1442" s="531"/>
      <c r="VOV1442" s="529"/>
      <c r="VOW1442" s="531"/>
      <c r="VOX1442" s="529"/>
      <c r="VOY1442" s="531"/>
      <c r="VOZ1442" s="529"/>
      <c r="VPA1442" s="531"/>
      <c r="VPB1442" s="529"/>
      <c r="VPC1442" s="531"/>
      <c r="VPD1442" s="529"/>
      <c r="VPE1442" s="531"/>
      <c r="VPF1442" s="529"/>
      <c r="VPG1442" s="531"/>
      <c r="VPH1442" s="529"/>
      <c r="VPI1442" s="531"/>
      <c r="VPJ1442" s="529"/>
      <c r="VPK1442" s="531"/>
      <c r="VPL1442" s="529"/>
      <c r="VPM1442" s="531"/>
      <c r="VPN1442" s="529"/>
      <c r="VPO1442" s="531"/>
      <c r="VPP1442" s="529"/>
      <c r="VPQ1442" s="531"/>
      <c r="VPR1442" s="529"/>
      <c r="VPS1442" s="531"/>
      <c r="VPT1442" s="529"/>
      <c r="VPU1442" s="531"/>
      <c r="VPV1442" s="529"/>
      <c r="VPW1442" s="531"/>
      <c r="VPX1442" s="529"/>
      <c r="VPY1442" s="531"/>
      <c r="VPZ1442" s="529"/>
      <c r="VQA1442" s="531"/>
      <c r="VQB1442" s="529"/>
      <c r="VQC1442" s="531"/>
      <c r="VQD1442" s="529"/>
      <c r="VQE1442" s="531"/>
      <c r="VQF1442" s="529"/>
      <c r="VQG1442" s="531"/>
      <c r="VQH1442" s="529"/>
      <c r="VQI1442" s="531"/>
      <c r="VQJ1442" s="529"/>
      <c r="VQK1442" s="531"/>
      <c r="VQL1442" s="529"/>
      <c r="VQM1442" s="531"/>
      <c r="VQN1442" s="529"/>
      <c r="VQO1442" s="531"/>
      <c r="VQP1442" s="529"/>
      <c r="VQQ1442" s="531"/>
      <c r="VQR1442" s="529"/>
      <c r="VQS1442" s="531"/>
      <c r="VQT1442" s="529"/>
      <c r="VQU1442" s="531"/>
      <c r="VQV1442" s="529"/>
      <c r="VQW1442" s="531"/>
      <c r="VQX1442" s="529"/>
      <c r="VQY1442" s="531"/>
      <c r="VQZ1442" s="529"/>
      <c r="VRA1442" s="531"/>
      <c r="VRB1442" s="529"/>
      <c r="VRC1442" s="531"/>
      <c r="VRD1442" s="529"/>
      <c r="VRE1442" s="531"/>
      <c r="VRF1442" s="529"/>
      <c r="VRG1442" s="531"/>
      <c r="VRH1442" s="529"/>
      <c r="VRI1442" s="531"/>
      <c r="VRJ1442" s="529"/>
      <c r="VRK1442" s="531"/>
      <c r="VRL1442" s="529"/>
      <c r="VRM1442" s="531"/>
      <c r="VRN1442" s="529"/>
      <c r="VRO1442" s="531"/>
      <c r="VRP1442" s="529"/>
      <c r="VRQ1442" s="531"/>
      <c r="VRR1442" s="529"/>
      <c r="VRS1442" s="531"/>
      <c r="VRT1442" s="529"/>
      <c r="VRU1442" s="531"/>
      <c r="VRV1442" s="529"/>
      <c r="VRW1442" s="531"/>
      <c r="VRX1442" s="529"/>
      <c r="VRY1442" s="531"/>
      <c r="VRZ1442" s="529"/>
      <c r="VSA1442" s="531"/>
      <c r="VSB1442" s="529"/>
      <c r="VSC1442" s="531"/>
      <c r="VSD1442" s="529"/>
      <c r="VSE1442" s="531"/>
      <c r="VSF1442" s="529"/>
      <c r="VSG1442" s="531"/>
      <c r="VSH1442" s="529"/>
      <c r="VSI1442" s="531"/>
      <c r="VSJ1442" s="529"/>
      <c r="VSK1442" s="531"/>
      <c r="VSL1442" s="529"/>
      <c r="VSM1442" s="531"/>
      <c r="VSN1442" s="529"/>
      <c r="VSO1442" s="531"/>
      <c r="VSP1442" s="529"/>
      <c r="VSQ1442" s="531"/>
      <c r="VSR1442" s="529"/>
      <c r="VSS1442" s="531"/>
      <c r="VST1442" s="529"/>
      <c r="VSU1442" s="531"/>
      <c r="VSV1442" s="529"/>
      <c r="VSW1442" s="531"/>
      <c r="VSX1442" s="529"/>
      <c r="VSY1442" s="531"/>
      <c r="VSZ1442" s="529"/>
      <c r="VTA1442" s="531"/>
      <c r="VTB1442" s="529"/>
      <c r="VTC1442" s="531"/>
      <c r="VTD1442" s="529"/>
      <c r="VTE1442" s="531"/>
      <c r="VTF1442" s="529"/>
      <c r="VTG1442" s="531"/>
      <c r="VTH1442" s="529"/>
      <c r="VTI1442" s="531"/>
      <c r="VTJ1442" s="529"/>
      <c r="VTK1442" s="531"/>
      <c r="VTL1442" s="529"/>
      <c r="VTM1442" s="531"/>
      <c r="VTN1442" s="529"/>
      <c r="VTO1442" s="531"/>
      <c r="VTP1442" s="529"/>
      <c r="VTQ1442" s="531"/>
      <c r="VTR1442" s="529"/>
      <c r="VTS1442" s="531"/>
      <c r="VTT1442" s="529"/>
      <c r="VTU1442" s="531"/>
      <c r="VTV1442" s="529"/>
      <c r="VTW1442" s="531"/>
      <c r="VTX1442" s="529"/>
      <c r="VTY1442" s="531"/>
      <c r="VTZ1442" s="529"/>
      <c r="VUA1442" s="531"/>
      <c r="VUB1442" s="529"/>
      <c r="VUC1442" s="531"/>
      <c r="VUD1442" s="529"/>
      <c r="VUE1442" s="531"/>
      <c r="VUF1442" s="529"/>
      <c r="VUG1442" s="531"/>
      <c r="VUH1442" s="529"/>
      <c r="VUI1442" s="531"/>
      <c r="VUJ1442" s="529"/>
      <c r="VUK1442" s="531"/>
      <c r="VUL1442" s="529"/>
      <c r="VUM1442" s="531"/>
      <c r="VUN1442" s="529"/>
      <c r="VUO1442" s="531"/>
      <c r="VUP1442" s="529"/>
      <c r="VUQ1442" s="531"/>
      <c r="VUR1442" s="529"/>
      <c r="VUS1442" s="531"/>
      <c r="VUT1442" s="529"/>
      <c r="VUU1442" s="531"/>
      <c r="VUV1442" s="529"/>
      <c r="VUW1442" s="531"/>
      <c r="VUX1442" s="529"/>
      <c r="VUY1442" s="531"/>
      <c r="VUZ1442" s="529"/>
      <c r="VVA1442" s="531"/>
      <c r="VVB1442" s="529"/>
      <c r="VVC1442" s="531"/>
      <c r="VVD1442" s="529"/>
      <c r="VVE1442" s="531"/>
      <c r="VVF1442" s="529"/>
      <c r="VVG1442" s="531"/>
      <c r="VVH1442" s="529"/>
      <c r="VVI1442" s="531"/>
      <c r="VVJ1442" s="529"/>
      <c r="VVK1442" s="531"/>
      <c r="VVL1442" s="529"/>
      <c r="VVM1442" s="531"/>
      <c r="VVN1442" s="529"/>
      <c r="VVO1442" s="531"/>
      <c r="VVP1442" s="529"/>
      <c r="VVQ1442" s="531"/>
      <c r="VVR1442" s="529"/>
      <c r="VVS1442" s="531"/>
      <c r="VVT1442" s="529"/>
      <c r="VVU1442" s="531"/>
      <c r="VVV1442" s="529"/>
      <c r="VVW1442" s="531"/>
      <c r="VVX1442" s="529"/>
      <c r="VVY1442" s="531"/>
      <c r="VVZ1442" s="529"/>
      <c r="VWA1442" s="531"/>
      <c r="VWB1442" s="529"/>
      <c r="VWC1442" s="531"/>
      <c r="VWD1442" s="529"/>
      <c r="VWE1442" s="531"/>
      <c r="VWF1442" s="529"/>
      <c r="VWG1442" s="531"/>
      <c r="VWH1442" s="529"/>
      <c r="VWI1442" s="531"/>
      <c r="VWJ1442" s="529"/>
      <c r="VWK1442" s="531"/>
      <c r="VWL1442" s="529"/>
      <c r="VWM1442" s="531"/>
      <c r="VWN1442" s="529"/>
      <c r="VWO1442" s="531"/>
      <c r="VWP1442" s="529"/>
      <c r="VWQ1442" s="531"/>
      <c r="VWR1442" s="529"/>
      <c r="VWS1442" s="531"/>
      <c r="VWT1442" s="529"/>
      <c r="VWU1442" s="531"/>
      <c r="VWV1442" s="529"/>
      <c r="VWW1442" s="531"/>
      <c r="VWX1442" s="529"/>
      <c r="VWY1442" s="531"/>
      <c r="VWZ1442" s="529"/>
      <c r="VXA1442" s="531"/>
      <c r="VXB1442" s="529"/>
      <c r="VXC1442" s="531"/>
      <c r="VXD1442" s="529"/>
      <c r="VXE1442" s="531"/>
      <c r="VXF1442" s="529"/>
      <c r="VXG1442" s="531"/>
      <c r="VXH1442" s="529"/>
      <c r="VXI1442" s="531"/>
      <c r="VXJ1442" s="529"/>
      <c r="VXK1442" s="531"/>
      <c r="VXL1442" s="529"/>
      <c r="VXM1442" s="531"/>
      <c r="VXN1442" s="529"/>
      <c r="VXO1442" s="531"/>
      <c r="VXP1442" s="529"/>
      <c r="VXQ1442" s="531"/>
      <c r="VXR1442" s="529"/>
      <c r="VXS1442" s="531"/>
      <c r="VXT1442" s="529"/>
      <c r="VXU1442" s="531"/>
      <c r="VXV1442" s="529"/>
      <c r="VXW1442" s="531"/>
      <c r="VXX1442" s="529"/>
      <c r="VXY1442" s="531"/>
      <c r="VXZ1442" s="529"/>
      <c r="VYA1442" s="531"/>
      <c r="VYB1442" s="529"/>
      <c r="VYC1442" s="531"/>
      <c r="VYD1442" s="529"/>
      <c r="VYE1442" s="531"/>
      <c r="VYF1442" s="529"/>
      <c r="VYG1442" s="531"/>
      <c r="VYH1442" s="529"/>
      <c r="VYI1442" s="531"/>
      <c r="VYJ1442" s="529"/>
      <c r="VYK1442" s="531"/>
      <c r="VYL1442" s="529"/>
      <c r="VYM1442" s="531"/>
      <c r="VYN1442" s="529"/>
      <c r="VYO1442" s="531"/>
      <c r="VYP1442" s="529"/>
      <c r="VYQ1442" s="531"/>
      <c r="VYR1442" s="529"/>
      <c r="VYS1442" s="531"/>
      <c r="VYT1442" s="529"/>
      <c r="VYU1442" s="531"/>
      <c r="VYV1442" s="529"/>
      <c r="VYW1442" s="531"/>
      <c r="VYX1442" s="529"/>
      <c r="VYY1442" s="531"/>
      <c r="VYZ1442" s="529"/>
      <c r="VZA1442" s="531"/>
      <c r="VZB1442" s="529"/>
      <c r="VZC1442" s="531"/>
      <c r="VZD1442" s="529"/>
      <c r="VZE1442" s="531"/>
      <c r="VZF1442" s="529"/>
      <c r="VZG1442" s="531"/>
      <c r="VZH1442" s="529"/>
      <c r="VZI1442" s="531"/>
      <c r="VZJ1442" s="529"/>
      <c r="VZK1442" s="531"/>
      <c r="VZL1442" s="529"/>
      <c r="VZM1442" s="531"/>
      <c r="VZN1442" s="529"/>
      <c r="VZO1442" s="531"/>
      <c r="VZP1442" s="529"/>
      <c r="VZQ1442" s="531"/>
      <c r="VZR1442" s="529"/>
      <c r="VZS1442" s="531"/>
      <c r="VZT1442" s="529"/>
      <c r="VZU1442" s="531"/>
      <c r="VZV1442" s="529"/>
      <c r="VZW1442" s="531"/>
      <c r="VZX1442" s="529"/>
      <c r="VZY1442" s="531"/>
      <c r="VZZ1442" s="529"/>
      <c r="WAA1442" s="531"/>
      <c r="WAB1442" s="529"/>
      <c r="WAC1442" s="531"/>
      <c r="WAD1442" s="529"/>
      <c r="WAE1442" s="531"/>
      <c r="WAF1442" s="529"/>
      <c r="WAG1442" s="531"/>
      <c r="WAH1442" s="529"/>
      <c r="WAI1442" s="531"/>
      <c r="WAJ1442" s="529"/>
      <c r="WAK1442" s="531"/>
      <c r="WAL1442" s="529"/>
      <c r="WAM1442" s="531"/>
      <c r="WAN1442" s="529"/>
      <c r="WAO1442" s="531"/>
      <c r="WAP1442" s="529"/>
      <c r="WAQ1442" s="531"/>
      <c r="WAR1442" s="529"/>
      <c r="WAS1442" s="531"/>
      <c r="WAT1442" s="529"/>
      <c r="WAU1442" s="531"/>
      <c r="WAV1442" s="529"/>
      <c r="WAW1442" s="531"/>
      <c r="WAX1442" s="529"/>
      <c r="WAY1442" s="531"/>
      <c r="WAZ1442" s="529"/>
      <c r="WBA1442" s="531"/>
      <c r="WBB1442" s="529"/>
      <c r="WBC1442" s="531"/>
      <c r="WBD1442" s="529"/>
      <c r="WBE1442" s="531"/>
      <c r="WBF1442" s="529"/>
      <c r="WBG1442" s="531"/>
      <c r="WBH1442" s="529"/>
      <c r="WBI1442" s="531"/>
      <c r="WBJ1442" s="529"/>
      <c r="WBK1442" s="531"/>
      <c r="WBL1442" s="529"/>
      <c r="WBM1442" s="531"/>
      <c r="WBN1442" s="529"/>
      <c r="WBO1442" s="531"/>
      <c r="WBP1442" s="529"/>
      <c r="WBQ1442" s="531"/>
      <c r="WBR1442" s="529"/>
      <c r="WBS1442" s="531"/>
      <c r="WBT1442" s="529"/>
      <c r="WBU1442" s="531"/>
      <c r="WBV1442" s="529"/>
      <c r="WBW1442" s="531"/>
      <c r="WBX1442" s="529"/>
      <c r="WBY1442" s="531"/>
      <c r="WBZ1442" s="529"/>
      <c r="WCA1442" s="531"/>
      <c r="WCB1442" s="529"/>
      <c r="WCC1442" s="531"/>
      <c r="WCD1442" s="529"/>
      <c r="WCE1442" s="531"/>
      <c r="WCF1442" s="529"/>
      <c r="WCG1442" s="531"/>
      <c r="WCH1442" s="529"/>
      <c r="WCI1442" s="531"/>
      <c r="WCJ1442" s="529"/>
      <c r="WCK1442" s="531"/>
      <c r="WCL1442" s="529"/>
      <c r="WCM1442" s="531"/>
      <c r="WCN1442" s="529"/>
      <c r="WCO1442" s="531"/>
      <c r="WCP1442" s="529"/>
      <c r="WCQ1442" s="531"/>
      <c r="WCR1442" s="529"/>
      <c r="WCS1442" s="531"/>
      <c r="WCT1442" s="529"/>
      <c r="WCU1442" s="531"/>
      <c r="WCV1442" s="529"/>
      <c r="WCW1442" s="531"/>
      <c r="WCX1442" s="529"/>
      <c r="WCY1442" s="531"/>
      <c r="WCZ1442" s="529"/>
      <c r="WDA1442" s="531"/>
      <c r="WDB1442" s="529"/>
      <c r="WDC1442" s="531"/>
      <c r="WDD1442" s="529"/>
      <c r="WDE1442" s="531"/>
      <c r="WDF1442" s="529"/>
      <c r="WDG1442" s="531"/>
      <c r="WDH1442" s="529"/>
      <c r="WDI1442" s="531"/>
      <c r="WDJ1442" s="529"/>
      <c r="WDK1442" s="531"/>
      <c r="WDL1442" s="529"/>
      <c r="WDM1442" s="531"/>
      <c r="WDN1442" s="529"/>
      <c r="WDO1442" s="531"/>
      <c r="WDP1442" s="529"/>
      <c r="WDQ1442" s="531"/>
      <c r="WDR1442" s="529"/>
      <c r="WDS1442" s="531"/>
      <c r="WDT1442" s="529"/>
      <c r="WDU1442" s="531"/>
      <c r="WDV1442" s="529"/>
      <c r="WDW1442" s="531"/>
      <c r="WDX1442" s="529"/>
      <c r="WDY1442" s="531"/>
      <c r="WDZ1442" s="529"/>
      <c r="WEA1442" s="531"/>
      <c r="WEB1442" s="529"/>
      <c r="WEC1442" s="531"/>
      <c r="WED1442" s="529"/>
      <c r="WEE1442" s="531"/>
      <c r="WEF1442" s="529"/>
      <c r="WEG1442" s="531"/>
      <c r="WEH1442" s="529"/>
      <c r="WEI1442" s="531"/>
      <c r="WEJ1442" s="529"/>
      <c r="WEK1442" s="531"/>
      <c r="WEL1442" s="529"/>
      <c r="WEM1442" s="531"/>
      <c r="WEN1442" s="529"/>
      <c r="WEO1442" s="531"/>
      <c r="WEP1442" s="529"/>
      <c r="WEQ1442" s="531"/>
      <c r="WER1442" s="529"/>
      <c r="WES1442" s="531"/>
      <c r="WET1442" s="529"/>
      <c r="WEU1442" s="531"/>
      <c r="WEV1442" s="529"/>
      <c r="WEW1442" s="531"/>
      <c r="WEX1442" s="529"/>
      <c r="WEY1442" s="531"/>
      <c r="WEZ1442" s="529"/>
      <c r="WFA1442" s="531"/>
      <c r="WFB1442" s="529"/>
      <c r="WFC1442" s="531"/>
      <c r="WFD1442" s="529"/>
      <c r="WFE1442" s="531"/>
      <c r="WFF1442" s="529"/>
      <c r="WFG1442" s="531"/>
      <c r="WFH1442" s="529"/>
      <c r="WFI1442" s="531"/>
      <c r="WFJ1442" s="529"/>
      <c r="WFK1442" s="531"/>
      <c r="WFL1442" s="529"/>
      <c r="WFM1442" s="531"/>
      <c r="WFN1442" s="529"/>
      <c r="WFO1442" s="531"/>
      <c r="WFP1442" s="529"/>
      <c r="WFQ1442" s="531"/>
      <c r="WFR1442" s="529"/>
      <c r="WFS1442" s="531"/>
      <c r="WFT1442" s="529"/>
      <c r="WFU1442" s="531"/>
      <c r="WFV1442" s="529"/>
      <c r="WFW1442" s="531"/>
      <c r="WFX1442" s="529"/>
      <c r="WFY1442" s="531"/>
      <c r="WFZ1442" s="529"/>
      <c r="WGA1442" s="531"/>
      <c r="WGB1442" s="529"/>
      <c r="WGC1442" s="531"/>
      <c r="WGD1442" s="529"/>
      <c r="WGE1442" s="531"/>
      <c r="WGF1442" s="529"/>
      <c r="WGG1442" s="531"/>
      <c r="WGH1442" s="529"/>
      <c r="WGI1442" s="531"/>
      <c r="WGJ1442" s="529"/>
      <c r="WGK1442" s="531"/>
      <c r="WGL1442" s="529"/>
      <c r="WGM1442" s="531"/>
      <c r="WGN1442" s="529"/>
      <c r="WGO1442" s="531"/>
      <c r="WGP1442" s="529"/>
      <c r="WGQ1442" s="531"/>
      <c r="WGR1442" s="529"/>
      <c r="WGS1442" s="531"/>
      <c r="WGT1442" s="529"/>
      <c r="WGU1442" s="531"/>
      <c r="WGV1442" s="529"/>
      <c r="WGW1442" s="531"/>
      <c r="WGX1442" s="529"/>
      <c r="WGY1442" s="531"/>
      <c r="WGZ1442" s="529"/>
      <c r="WHA1442" s="531"/>
      <c r="WHB1442" s="529"/>
      <c r="WHC1442" s="531"/>
      <c r="WHD1442" s="529"/>
      <c r="WHE1442" s="531"/>
      <c r="WHF1442" s="529"/>
      <c r="WHG1442" s="531"/>
      <c r="WHH1442" s="529"/>
      <c r="WHI1442" s="531"/>
      <c r="WHJ1442" s="529"/>
      <c r="WHK1442" s="531"/>
      <c r="WHL1442" s="529"/>
      <c r="WHM1442" s="531"/>
      <c r="WHN1442" s="529"/>
      <c r="WHO1442" s="531"/>
      <c r="WHP1442" s="529"/>
      <c r="WHQ1442" s="531"/>
      <c r="WHR1442" s="529"/>
      <c r="WHS1442" s="531"/>
      <c r="WHT1442" s="529"/>
      <c r="WHU1442" s="531"/>
      <c r="WHV1442" s="529"/>
      <c r="WHW1442" s="531"/>
      <c r="WHX1442" s="529"/>
      <c r="WHY1442" s="531"/>
      <c r="WHZ1442" s="529"/>
      <c r="WIA1442" s="531"/>
      <c r="WIB1442" s="529"/>
      <c r="WIC1442" s="531"/>
      <c r="WID1442" s="529"/>
      <c r="WIE1442" s="531"/>
      <c r="WIF1442" s="529"/>
      <c r="WIG1442" s="531"/>
      <c r="WIH1442" s="529"/>
      <c r="WII1442" s="531"/>
      <c r="WIJ1442" s="529"/>
      <c r="WIK1442" s="531"/>
      <c r="WIL1442" s="529"/>
      <c r="WIM1442" s="531"/>
      <c r="WIN1442" s="529"/>
      <c r="WIO1442" s="531"/>
      <c r="WIP1442" s="529"/>
      <c r="WIQ1442" s="531"/>
      <c r="WIR1442" s="529"/>
      <c r="WIS1442" s="531"/>
      <c r="WIT1442" s="529"/>
      <c r="WIU1442" s="531"/>
      <c r="WIV1442" s="529"/>
      <c r="WIW1442" s="531"/>
      <c r="WIX1442" s="529"/>
      <c r="WIY1442" s="531"/>
      <c r="WIZ1442" s="529"/>
      <c r="WJA1442" s="531"/>
      <c r="WJB1442" s="529"/>
      <c r="WJC1442" s="531"/>
      <c r="WJD1442" s="529"/>
      <c r="WJE1442" s="531"/>
      <c r="WJF1442" s="529"/>
      <c r="WJG1442" s="531"/>
      <c r="WJH1442" s="529"/>
      <c r="WJI1442" s="531"/>
      <c r="WJJ1442" s="529"/>
      <c r="WJK1442" s="531"/>
      <c r="WJL1442" s="529"/>
      <c r="WJM1442" s="531"/>
      <c r="WJN1442" s="529"/>
      <c r="WJO1442" s="531"/>
      <c r="WJP1442" s="529"/>
      <c r="WJQ1442" s="531"/>
      <c r="WJR1442" s="529"/>
      <c r="WJS1442" s="531"/>
      <c r="WJT1442" s="529"/>
      <c r="WJU1442" s="531"/>
      <c r="WJV1442" s="529"/>
      <c r="WJW1442" s="531"/>
      <c r="WJX1442" s="529"/>
      <c r="WJY1442" s="531"/>
      <c r="WJZ1442" s="529"/>
      <c r="WKA1442" s="531"/>
      <c r="WKB1442" s="529"/>
      <c r="WKC1442" s="531"/>
      <c r="WKD1442" s="529"/>
      <c r="WKE1442" s="531"/>
      <c r="WKF1442" s="529"/>
      <c r="WKG1442" s="531"/>
      <c r="WKH1442" s="529"/>
      <c r="WKI1442" s="531"/>
      <c r="WKJ1442" s="529"/>
      <c r="WKK1442" s="531"/>
      <c r="WKL1442" s="529"/>
      <c r="WKM1442" s="531"/>
      <c r="WKN1442" s="529"/>
      <c r="WKO1442" s="531"/>
      <c r="WKP1442" s="529"/>
      <c r="WKQ1442" s="531"/>
      <c r="WKR1442" s="529"/>
      <c r="WKS1442" s="531"/>
      <c r="WKT1442" s="529"/>
      <c r="WKU1442" s="531"/>
      <c r="WKV1442" s="529"/>
      <c r="WKW1442" s="531"/>
      <c r="WKX1442" s="529"/>
      <c r="WKY1442" s="531"/>
      <c r="WKZ1442" s="529"/>
      <c r="WLA1442" s="531"/>
      <c r="WLB1442" s="529"/>
      <c r="WLC1442" s="531"/>
      <c r="WLD1442" s="529"/>
      <c r="WLE1442" s="531"/>
      <c r="WLF1442" s="529"/>
      <c r="WLG1442" s="531"/>
      <c r="WLH1442" s="529"/>
      <c r="WLI1442" s="531"/>
      <c r="WLJ1442" s="529"/>
      <c r="WLK1442" s="531"/>
      <c r="WLL1442" s="529"/>
      <c r="WLM1442" s="531"/>
      <c r="WLN1442" s="529"/>
      <c r="WLO1442" s="531"/>
      <c r="WLP1442" s="529"/>
      <c r="WLQ1442" s="531"/>
      <c r="WLR1442" s="529"/>
      <c r="WLS1442" s="531"/>
      <c r="WLT1442" s="529"/>
      <c r="WLU1442" s="531"/>
      <c r="WLV1442" s="529"/>
      <c r="WLW1442" s="531"/>
      <c r="WLX1442" s="529"/>
      <c r="WLY1442" s="531"/>
      <c r="WLZ1442" s="529"/>
      <c r="WMA1442" s="531"/>
      <c r="WMB1442" s="529"/>
      <c r="WMC1442" s="531"/>
      <c r="WMD1442" s="529"/>
      <c r="WME1442" s="531"/>
      <c r="WMF1442" s="529"/>
      <c r="WMG1442" s="531"/>
      <c r="WMH1442" s="529"/>
      <c r="WMI1442" s="531"/>
      <c r="WMJ1442" s="529"/>
      <c r="WMK1442" s="531"/>
      <c r="WML1442" s="529"/>
      <c r="WMM1442" s="531"/>
      <c r="WMN1442" s="529"/>
      <c r="WMO1442" s="531"/>
      <c r="WMP1442" s="529"/>
      <c r="WMQ1442" s="531"/>
      <c r="WMR1442" s="529"/>
      <c r="WMS1442" s="531"/>
      <c r="WMT1442" s="529"/>
      <c r="WMU1442" s="531"/>
      <c r="WMV1442" s="529"/>
      <c r="WMW1442" s="531"/>
      <c r="WMX1442" s="529"/>
      <c r="WMY1442" s="531"/>
      <c r="WMZ1442" s="529"/>
      <c r="WNA1442" s="531"/>
      <c r="WNB1442" s="529"/>
      <c r="WNC1442" s="531"/>
      <c r="WND1442" s="529"/>
      <c r="WNE1442" s="531"/>
      <c r="WNF1442" s="529"/>
      <c r="WNG1442" s="531"/>
      <c r="WNH1442" s="529"/>
      <c r="WNI1442" s="531"/>
      <c r="WNJ1442" s="529"/>
      <c r="WNK1442" s="531"/>
      <c r="WNL1442" s="529"/>
      <c r="WNM1442" s="531"/>
      <c r="WNN1442" s="529"/>
      <c r="WNO1442" s="531"/>
      <c r="WNP1442" s="529"/>
      <c r="WNQ1442" s="531"/>
      <c r="WNR1442" s="529"/>
      <c r="WNS1442" s="531"/>
      <c r="WNT1442" s="529"/>
      <c r="WNU1442" s="531"/>
      <c r="WNV1442" s="529"/>
      <c r="WNW1442" s="531"/>
      <c r="WNX1442" s="529"/>
      <c r="WNY1442" s="531"/>
      <c r="WNZ1442" s="529"/>
      <c r="WOA1442" s="531"/>
      <c r="WOB1442" s="529"/>
      <c r="WOC1442" s="531"/>
      <c r="WOD1442" s="529"/>
      <c r="WOE1442" s="531"/>
      <c r="WOF1442" s="529"/>
      <c r="WOG1442" s="531"/>
      <c r="WOH1442" s="529"/>
      <c r="WOI1442" s="531"/>
      <c r="WOJ1442" s="529"/>
      <c r="WOK1442" s="531"/>
      <c r="WOL1442" s="529"/>
      <c r="WOM1442" s="531"/>
      <c r="WON1442" s="529"/>
      <c r="WOO1442" s="531"/>
      <c r="WOP1442" s="529"/>
      <c r="WOQ1442" s="531"/>
      <c r="WOR1442" s="529"/>
      <c r="WOS1442" s="531"/>
      <c r="WOT1442" s="529"/>
      <c r="WOU1442" s="531"/>
      <c r="WOV1442" s="529"/>
      <c r="WOW1442" s="531"/>
      <c r="WOX1442" s="529"/>
      <c r="WOY1442" s="531"/>
      <c r="WOZ1442" s="529"/>
      <c r="WPA1442" s="531"/>
      <c r="WPB1442" s="529"/>
      <c r="WPC1442" s="531"/>
      <c r="WPD1442" s="529"/>
      <c r="WPE1442" s="531"/>
      <c r="WPF1442" s="529"/>
      <c r="WPG1442" s="531"/>
      <c r="WPH1442" s="529"/>
      <c r="WPI1442" s="531"/>
      <c r="WPJ1442" s="529"/>
      <c r="WPK1442" s="531"/>
      <c r="WPL1442" s="529"/>
      <c r="WPM1442" s="531"/>
      <c r="WPN1442" s="529"/>
      <c r="WPO1442" s="531"/>
      <c r="WPP1442" s="529"/>
      <c r="WPQ1442" s="531"/>
      <c r="WPR1442" s="529"/>
      <c r="WPS1442" s="531"/>
      <c r="WPT1442" s="529"/>
      <c r="WPU1442" s="531"/>
      <c r="WPV1442" s="529"/>
      <c r="WPW1442" s="531"/>
      <c r="WPX1442" s="529"/>
      <c r="WPY1442" s="531"/>
      <c r="WPZ1442" s="529"/>
      <c r="WQA1442" s="531"/>
      <c r="WQB1442" s="529"/>
      <c r="WQC1442" s="531"/>
      <c r="WQD1442" s="529"/>
      <c r="WQE1442" s="531"/>
      <c r="WQF1442" s="529"/>
      <c r="WQG1442" s="531"/>
      <c r="WQH1442" s="529"/>
      <c r="WQI1442" s="531"/>
      <c r="WQJ1442" s="529"/>
      <c r="WQK1442" s="531"/>
      <c r="WQL1442" s="529"/>
      <c r="WQM1442" s="531"/>
      <c r="WQN1442" s="529"/>
      <c r="WQO1442" s="531"/>
      <c r="WQP1442" s="529"/>
      <c r="WQQ1442" s="531"/>
      <c r="WQR1442" s="529"/>
      <c r="WQS1442" s="531"/>
      <c r="WQT1442" s="529"/>
      <c r="WQU1442" s="531"/>
      <c r="WQV1442" s="529"/>
      <c r="WQW1442" s="531"/>
      <c r="WQX1442" s="529"/>
      <c r="WQY1442" s="531"/>
      <c r="WQZ1442" s="529"/>
      <c r="WRA1442" s="531"/>
      <c r="WRB1442" s="529"/>
      <c r="WRC1442" s="531"/>
      <c r="WRD1442" s="529"/>
      <c r="WRE1442" s="531"/>
      <c r="WRF1442" s="529"/>
      <c r="WRG1442" s="531"/>
      <c r="WRH1442" s="529"/>
      <c r="WRI1442" s="531"/>
      <c r="WRJ1442" s="529"/>
      <c r="WRK1442" s="531"/>
      <c r="WRL1442" s="529"/>
      <c r="WRM1442" s="531"/>
      <c r="WRN1442" s="529"/>
      <c r="WRO1442" s="531"/>
      <c r="WRP1442" s="529"/>
      <c r="WRQ1442" s="531"/>
      <c r="WRR1442" s="529"/>
      <c r="WRS1442" s="531"/>
      <c r="WRT1442" s="529"/>
      <c r="WRU1442" s="531"/>
      <c r="WRV1442" s="529"/>
      <c r="WRW1442" s="531"/>
      <c r="WRX1442" s="529"/>
      <c r="WRY1442" s="531"/>
      <c r="WRZ1442" s="529"/>
      <c r="WSA1442" s="531"/>
      <c r="WSB1442" s="529"/>
      <c r="WSC1442" s="531"/>
      <c r="WSD1442" s="529"/>
      <c r="WSE1442" s="531"/>
      <c r="WSF1442" s="529"/>
      <c r="WSG1442" s="531"/>
      <c r="WSH1442" s="529"/>
      <c r="WSI1442" s="531"/>
      <c r="WSJ1442" s="529"/>
      <c r="WSK1442" s="531"/>
      <c r="WSL1442" s="529"/>
      <c r="WSM1442" s="531"/>
      <c r="WSN1442" s="529"/>
      <c r="WSO1442" s="531"/>
      <c r="WSP1442" s="529"/>
      <c r="WSQ1442" s="531"/>
      <c r="WSR1442" s="529"/>
      <c r="WSS1442" s="531"/>
      <c r="WST1442" s="529"/>
      <c r="WSU1442" s="531"/>
      <c r="WSV1442" s="529"/>
      <c r="WSW1442" s="531"/>
      <c r="WSX1442" s="529"/>
      <c r="WSY1442" s="531"/>
      <c r="WSZ1442" s="529"/>
      <c r="WTA1442" s="531"/>
      <c r="WTB1442" s="529"/>
      <c r="WTC1442" s="531"/>
      <c r="WTD1442" s="529"/>
      <c r="WTE1442" s="531"/>
      <c r="WTF1442" s="529"/>
      <c r="WTG1442" s="531"/>
      <c r="WTH1442" s="529"/>
      <c r="WTI1442" s="531"/>
      <c r="WTJ1442" s="529"/>
      <c r="WTK1442" s="531"/>
      <c r="WTL1442" s="529"/>
      <c r="WTM1442" s="531"/>
      <c r="WTN1442" s="529"/>
      <c r="WTO1442" s="531"/>
      <c r="WTP1442" s="529"/>
      <c r="WTQ1442" s="531"/>
      <c r="WTR1442" s="529"/>
      <c r="WTS1442" s="531"/>
      <c r="WTT1442" s="529"/>
      <c r="WTU1442" s="531"/>
      <c r="WTV1442" s="529"/>
      <c r="WTW1442" s="531"/>
      <c r="WTX1442" s="529"/>
      <c r="WTY1442" s="531"/>
      <c r="WTZ1442" s="529"/>
      <c r="WUA1442" s="531"/>
      <c r="WUB1442" s="529"/>
      <c r="WUC1442" s="531"/>
      <c r="WUD1442" s="529"/>
      <c r="WUE1442" s="531"/>
      <c r="WUF1442" s="529"/>
      <c r="WUG1442" s="531"/>
      <c r="WUH1442" s="529"/>
      <c r="WUI1442" s="531"/>
      <c r="WUJ1442" s="529"/>
      <c r="WUK1442" s="531"/>
      <c r="WUL1442" s="529"/>
      <c r="WUM1442" s="531"/>
      <c r="WUN1442" s="529"/>
      <c r="WUO1442" s="531"/>
      <c r="WUP1442" s="529"/>
      <c r="WUQ1442" s="531"/>
      <c r="WUR1442" s="529"/>
      <c r="WUS1442" s="531"/>
      <c r="WUT1442" s="529"/>
      <c r="WUU1442" s="531"/>
      <c r="WUV1442" s="529"/>
      <c r="WUW1442" s="531"/>
      <c r="WUX1442" s="529"/>
      <c r="WUY1442" s="531"/>
      <c r="WUZ1442" s="529"/>
      <c r="WVA1442" s="531"/>
      <c r="WVB1442" s="529"/>
      <c r="WVC1442" s="531"/>
      <c r="WVD1442" s="529"/>
      <c r="WVE1442" s="531"/>
      <c r="WVF1442" s="529"/>
      <c r="WVG1442" s="531"/>
      <c r="WVH1442" s="529"/>
      <c r="WVI1442" s="531"/>
      <c r="WVJ1442" s="529"/>
      <c r="WVK1442" s="531"/>
      <c r="WVL1442" s="529"/>
      <c r="WVM1442" s="531"/>
      <c r="WVN1442" s="529"/>
      <c r="WVO1442" s="531"/>
      <c r="WVP1442" s="529"/>
      <c r="WVQ1442" s="531"/>
      <c r="WVR1442" s="529"/>
      <c r="WVS1442" s="531"/>
      <c r="WVT1442" s="529"/>
      <c r="WVU1442" s="531"/>
      <c r="WVV1442" s="529"/>
      <c r="WVW1442" s="531"/>
      <c r="WVX1442" s="529"/>
      <c r="WVY1442" s="531"/>
      <c r="WVZ1442" s="529"/>
      <c r="WWA1442" s="531"/>
      <c r="WWB1442" s="529"/>
      <c r="WWC1442" s="531"/>
      <c r="WWD1442" s="529"/>
      <c r="WWE1442" s="531"/>
      <c r="WWF1442" s="529"/>
      <c r="WWG1442" s="531"/>
      <c r="WWH1442" s="529"/>
      <c r="WWI1442" s="531"/>
      <c r="WWJ1442" s="529"/>
      <c r="WWK1442" s="531"/>
      <c r="WWL1442" s="529"/>
      <c r="WWM1442" s="531"/>
      <c r="WWN1442" s="529"/>
      <c r="WWO1442" s="531"/>
      <c r="WWP1442" s="529"/>
      <c r="WWQ1442" s="531"/>
      <c r="WWR1442" s="529"/>
      <c r="WWS1442" s="531"/>
      <c r="WWT1442" s="529"/>
      <c r="WWU1442" s="531"/>
      <c r="WWV1442" s="529"/>
      <c r="WWW1442" s="531"/>
      <c r="WWX1442" s="529"/>
      <c r="WWY1442" s="531"/>
      <c r="WWZ1442" s="529"/>
      <c r="WXA1442" s="531"/>
      <c r="WXB1442" s="529"/>
      <c r="WXC1442" s="531"/>
      <c r="WXD1442" s="529"/>
      <c r="WXE1442" s="531"/>
      <c r="WXF1442" s="529"/>
      <c r="WXG1442" s="531"/>
      <c r="WXH1442" s="529"/>
      <c r="WXI1442" s="531"/>
      <c r="WXJ1442" s="529"/>
      <c r="WXK1442" s="531"/>
      <c r="WXL1442" s="529"/>
      <c r="WXM1442" s="531"/>
      <c r="WXN1442" s="529"/>
      <c r="WXO1442" s="531"/>
      <c r="WXP1442" s="529"/>
      <c r="WXQ1442" s="531"/>
      <c r="WXR1442" s="529"/>
      <c r="WXS1442" s="531"/>
      <c r="WXT1442" s="529"/>
      <c r="WXU1442" s="531"/>
      <c r="WXV1442" s="529"/>
      <c r="WXW1442" s="531"/>
      <c r="WXX1442" s="529"/>
      <c r="WXY1442" s="531"/>
      <c r="WXZ1442" s="529"/>
      <c r="WYA1442" s="531"/>
      <c r="WYB1442" s="529"/>
      <c r="WYC1442" s="531"/>
      <c r="WYD1442" s="529"/>
      <c r="WYE1442" s="531"/>
      <c r="WYF1442" s="529"/>
      <c r="WYG1442" s="531"/>
      <c r="WYH1442" s="529"/>
      <c r="WYI1442" s="531"/>
      <c r="WYJ1442" s="529"/>
      <c r="WYK1442" s="531"/>
      <c r="WYL1442" s="529"/>
      <c r="WYM1442" s="531"/>
      <c r="WYN1442" s="529"/>
      <c r="WYO1442" s="531"/>
      <c r="WYP1442" s="529"/>
      <c r="WYQ1442" s="531"/>
      <c r="WYR1442" s="529"/>
      <c r="WYS1442" s="531"/>
      <c r="WYT1442" s="529"/>
      <c r="WYU1442" s="531"/>
      <c r="WYV1442" s="529"/>
      <c r="WYW1442" s="531"/>
      <c r="WYX1442" s="529"/>
      <c r="WYY1442" s="531"/>
      <c r="WYZ1442" s="529"/>
      <c r="WZA1442" s="531"/>
      <c r="WZB1442" s="529"/>
      <c r="WZC1442" s="531"/>
      <c r="WZD1442" s="529"/>
      <c r="WZE1442" s="531"/>
      <c r="WZF1442" s="529"/>
      <c r="WZG1442" s="531"/>
      <c r="WZH1442" s="529"/>
      <c r="WZI1442" s="531"/>
      <c r="WZJ1442" s="529"/>
      <c r="WZK1442" s="531"/>
      <c r="WZL1442" s="529"/>
      <c r="WZM1442" s="531"/>
      <c r="WZN1442" s="529"/>
      <c r="WZO1442" s="531"/>
      <c r="WZP1442" s="529"/>
      <c r="WZQ1442" s="531"/>
      <c r="WZR1442" s="529"/>
      <c r="WZS1442" s="531"/>
      <c r="WZT1442" s="529"/>
      <c r="WZU1442" s="531"/>
      <c r="WZV1442" s="529"/>
      <c r="WZW1442" s="531"/>
      <c r="WZX1442" s="529"/>
      <c r="WZY1442" s="531"/>
      <c r="WZZ1442" s="529"/>
      <c r="XAA1442" s="531"/>
      <c r="XAB1442" s="529"/>
      <c r="XAC1442" s="531"/>
      <c r="XAD1442" s="529"/>
      <c r="XAE1442" s="531"/>
      <c r="XAF1442" s="529"/>
      <c r="XAG1442" s="531"/>
      <c r="XAH1442" s="529"/>
      <c r="XAI1442" s="531"/>
      <c r="XAJ1442" s="529"/>
      <c r="XAK1442" s="531"/>
      <c r="XAL1442" s="529"/>
      <c r="XAM1442" s="531"/>
      <c r="XAN1442" s="529"/>
      <c r="XAO1442" s="531"/>
      <c r="XAP1442" s="529"/>
      <c r="XAQ1442" s="531"/>
      <c r="XAR1442" s="529"/>
      <c r="XAS1442" s="531"/>
      <c r="XAT1442" s="529"/>
      <c r="XAU1442" s="531"/>
      <c r="XAV1442" s="529"/>
      <c r="XAW1442" s="531"/>
      <c r="XAX1442" s="529"/>
      <c r="XAY1442" s="531"/>
      <c r="XAZ1442" s="529"/>
      <c r="XBA1442" s="531"/>
      <c r="XBB1442" s="529"/>
      <c r="XBC1442" s="531"/>
      <c r="XBD1442" s="529"/>
      <c r="XBE1442" s="531"/>
      <c r="XBF1442" s="529"/>
      <c r="XBG1442" s="531"/>
      <c r="XBH1442" s="529"/>
      <c r="XBI1442" s="531"/>
      <c r="XBJ1442" s="529"/>
      <c r="XBK1442" s="531"/>
      <c r="XBL1442" s="529"/>
      <c r="XBM1442" s="531"/>
      <c r="XBN1442" s="529"/>
      <c r="XBO1442" s="531"/>
      <c r="XBP1442" s="529"/>
      <c r="XBQ1442" s="531"/>
      <c r="XBR1442" s="529"/>
      <c r="XBS1442" s="531"/>
      <c r="XBT1442" s="529"/>
      <c r="XBU1442" s="531"/>
      <c r="XBV1442" s="529"/>
      <c r="XBW1442" s="531"/>
      <c r="XBX1442" s="529"/>
      <c r="XBY1442" s="531"/>
      <c r="XBZ1442" s="529"/>
      <c r="XCA1442" s="531"/>
      <c r="XCB1442" s="529"/>
      <c r="XCC1442" s="531"/>
      <c r="XCD1442" s="529"/>
      <c r="XCE1442" s="531"/>
      <c r="XCF1442" s="529"/>
      <c r="XCG1442" s="531"/>
      <c r="XCH1442" s="529"/>
      <c r="XCI1442" s="531"/>
      <c r="XCJ1442" s="529"/>
      <c r="XCK1442" s="531"/>
      <c r="XCL1442" s="529"/>
      <c r="XCM1442" s="531"/>
      <c r="XCN1442" s="529"/>
      <c r="XCO1442" s="531"/>
      <c r="XCP1442" s="529"/>
      <c r="XCQ1442" s="531"/>
      <c r="XCR1442" s="529"/>
      <c r="XCS1442" s="531"/>
      <c r="XCT1442" s="529"/>
      <c r="XCU1442" s="531"/>
      <c r="XCV1442" s="529"/>
      <c r="XCW1442" s="531"/>
      <c r="XCX1442" s="529"/>
      <c r="XCY1442" s="531"/>
      <c r="XCZ1442" s="529"/>
      <c r="XDA1442" s="531"/>
      <c r="XDB1442" s="529"/>
      <c r="XDC1442" s="531"/>
      <c r="XDD1442" s="529"/>
      <c r="XDE1442" s="531"/>
      <c r="XDF1442" s="529"/>
      <c r="XDG1442" s="531"/>
      <c r="XDH1442" s="529"/>
      <c r="XDI1442" s="531"/>
      <c r="XDJ1442" s="529"/>
      <c r="XDK1442" s="531"/>
      <c r="XDL1442" s="529"/>
      <c r="XDM1442" s="531"/>
      <c r="XDN1442" s="529"/>
      <c r="XDO1442" s="531"/>
      <c r="XDP1442" s="529"/>
      <c r="XDQ1442" s="531"/>
      <c r="XDR1442" s="529"/>
      <c r="XDS1442" s="531"/>
      <c r="XDT1442" s="529"/>
      <c r="XDU1442" s="531"/>
      <c r="XDV1442" s="529"/>
      <c r="XDW1442" s="531"/>
      <c r="XDX1442" s="529"/>
      <c r="XDY1442" s="531"/>
      <c r="XDZ1442" s="529"/>
      <c r="XEA1442" s="531"/>
      <c r="XEB1442" s="529"/>
      <c r="XEC1442" s="531"/>
      <c r="XED1442" s="529"/>
      <c r="XEE1442" s="531"/>
      <c r="XEF1442" s="529"/>
      <c r="XEG1442" s="531"/>
      <c r="XEH1442" s="529"/>
      <c r="XEI1442" s="531"/>
      <c r="XEJ1442" s="529"/>
      <c r="XEK1442" s="531"/>
      <c r="XEL1442" s="529"/>
      <c r="XEM1442" s="531"/>
      <c r="XEN1442" s="529"/>
      <c r="XEO1442" s="531"/>
      <c r="XEP1442" s="529"/>
      <c r="XEQ1442" s="531"/>
      <c r="XER1442" s="529"/>
      <c r="XES1442" s="531"/>
      <c r="XET1442" s="529"/>
      <c r="XEU1442" s="531"/>
      <c r="XEV1442" s="529"/>
      <c r="XEW1442" s="531"/>
      <c r="XEX1442" s="529"/>
      <c r="XEY1442" s="531"/>
      <c r="XEZ1442" s="529"/>
      <c r="XFA1442" s="531"/>
    </row>
    <row r="1443" ht="27" outlineLevel="1" spans="1:7">
      <c r="A1443" s="524">
        <v>23101</v>
      </c>
      <c r="B1443" s="525" t="s">
        <v>1270</v>
      </c>
      <c r="C1443" s="511">
        <f>C1444</f>
        <v>0</v>
      </c>
      <c r="D1443" s="511">
        <f>D1444</f>
        <v>0</v>
      </c>
      <c r="E1443" s="511">
        <f>E1444</f>
        <v>0</v>
      </c>
      <c r="F1443" s="496">
        <f t="shared" si="56"/>
        <v>0</v>
      </c>
      <c r="G1443" s="496">
        <f t="shared" si="57"/>
        <v>0</v>
      </c>
    </row>
    <row r="1444" outlineLevel="2" spans="1:7">
      <c r="A1444" s="526">
        <v>2310101</v>
      </c>
      <c r="B1444" s="527" t="s">
        <v>1271</v>
      </c>
      <c r="C1444" s="518"/>
      <c r="D1444" s="518"/>
      <c r="E1444" s="518"/>
      <c r="F1444" s="528">
        <f t="shared" si="56"/>
        <v>0</v>
      </c>
      <c r="G1444" s="528">
        <f t="shared" si="57"/>
        <v>0</v>
      </c>
    </row>
    <row r="1445" ht="27" outlineLevel="1" spans="1:7">
      <c r="A1445" s="524">
        <v>23102</v>
      </c>
      <c r="B1445" s="525" t="s">
        <v>1272</v>
      </c>
      <c r="C1445" s="511">
        <f>SUM(C1446:C1449)</f>
        <v>0</v>
      </c>
      <c r="D1445" s="511">
        <f>SUM(D1446:D1449)</f>
        <v>0</v>
      </c>
      <c r="E1445" s="511">
        <f>SUM(E1446:E1449)</f>
        <v>0</v>
      </c>
      <c r="F1445" s="496">
        <f t="shared" ref="F1445:F1454" si="58">IF(C1445&gt;0,E1445/C1445,0)</f>
        <v>0</v>
      </c>
      <c r="G1445" s="496">
        <f t="shared" ref="G1445:G1454" si="59">IF(D1445&gt;0,E1445/D1445,0)</f>
        <v>0</v>
      </c>
    </row>
    <row r="1446" ht="27" outlineLevel="2" spans="1:7">
      <c r="A1446" s="526">
        <v>2310201</v>
      </c>
      <c r="B1446" s="527" t="s">
        <v>1273</v>
      </c>
      <c r="C1446" s="518"/>
      <c r="D1446" s="518"/>
      <c r="E1446" s="518"/>
      <c r="F1446" s="528">
        <f t="shared" si="58"/>
        <v>0</v>
      </c>
      <c r="G1446" s="528">
        <f t="shared" si="59"/>
        <v>0</v>
      </c>
    </row>
    <row r="1447" ht="27" outlineLevel="2" spans="1:7">
      <c r="A1447" s="526">
        <v>2310202</v>
      </c>
      <c r="B1447" s="527" t="s">
        <v>1274</v>
      </c>
      <c r="C1447" s="518"/>
      <c r="D1447" s="518"/>
      <c r="E1447" s="518"/>
      <c r="F1447" s="528">
        <f t="shared" si="58"/>
        <v>0</v>
      </c>
      <c r="G1447" s="528">
        <f t="shared" si="59"/>
        <v>0</v>
      </c>
    </row>
    <row r="1448" ht="27" outlineLevel="2" spans="1:7">
      <c r="A1448" s="526">
        <v>2310203</v>
      </c>
      <c r="B1448" s="527" t="s">
        <v>1275</v>
      </c>
      <c r="C1448" s="518"/>
      <c r="D1448" s="518"/>
      <c r="E1448" s="518"/>
      <c r="F1448" s="528">
        <f t="shared" si="58"/>
        <v>0</v>
      </c>
      <c r="G1448" s="528">
        <f t="shared" si="59"/>
        <v>0</v>
      </c>
    </row>
    <row r="1449" ht="27" outlineLevel="2" spans="1:7">
      <c r="A1449" s="526">
        <v>2310299</v>
      </c>
      <c r="B1449" s="527" t="s">
        <v>1276</v>
      </c>
      <c r="C1449" s="518"/>
      <c r="D1449" s="518"/>
      <c r="E1449" s="518"/>
      <c r="F1449" s="528">
        <f t="shared" si="58"/>
        <v>0</v>
      </c>
      <c r="G1449" s="528">
        <f t="shared" si="59"/>
        <v>0</v>
      </c>
    </row>
    <row r="1450" ht="27" outlineLevel="1" spans="1:7">
      <c r="A1450" s="524">
        <v>23103</v>
      </c>
      <c r="B1450" s="525" t="s">
        <v>1277</v>
      </c>
      <c r="C1450" s="511">
        <f>SUM(C1451:C1454)</f>
        <v>89085</v>
      </c>
      <c r="D1450" s="511">
        <f>SUM(D1451:D1454)</f>
        <v>89085</v>
      </c>
      <c r="E1450" s="511">
        <f>SUM(E1451:E1454)</f>
        <v>25351</v>
      </c>
      <c r="F1450" s="496">
        <f t="shared" si="58"/>
        <v>0.284570915417859</v>
      </c>
      <c r="G1450" s="496">
        <f t="shared" si="59"/>
        <v>0.284570915417859</v>
      </c>
    </row>
    <row r="1451" outlineLevel="2" spans="1:7">
      <c r="A1451" s="526">
        <v>2310301</v>
      </c>
      <c r="B1451" s="527" t="s">
        <v>1278</v>
      </c>
      <c r="C1451" s="518">
        <v>89085</v>
      </c>
      <c r="D1451" s="518">
        <v>89085</v>
      </c>
      <c r="E1451" s="518">
        <v>25351</v>
      </c>
      <c r="F1451" s="528">
        <f t="shared" si="58"/>
        <v>0.284570915417859</v>
      </c>
      <c r="G1451" s="528">
        <f t="shared" si="59"/>
        <v>0.284570915417859</v>
      </c>
    </row>
    <row r="1452" ht="27" outlineLevel="2" spans="1:7">
      <c r="A1452" s="526">
        <v>2310302</v>
      </c>
      <c r="B1452" s="527" t="s">
        <v>1279</v>
      </c>
      <c r="C1452" s="518"/>
      <c r="D1452" s="518"/>
      <c r="E1452" s="518"/>
      <c r="F1452" s="528">
        <f t="shared" si="58"/>
        <v>0</v>
      </c>
      <c r="G1452" s="528">
        <f t="shared" si="59"/>
        <v>0</v>
      </c>
    </row>
    <row r="1453" ht="27" outlineLevel="2" spans="1:7">
      <c r="A1453" s="526">
        <v>2310303</v>
      </c>
      <c r="B1453" s="527" t="s">
        <v>1280</v>
      </c>
      <c r="C1453" s="518"/>
      <c r="D1453" s="518"/>
      <c r="E1453" s="518"/>
      <c r="F1453" s="528">
        <f t="shared" si="58"/>
        <v>0</v>
      </c>
      <c r="G1453" s="528">
        <f t="shared" si="59"/>
        <v>0</v>
      </c>
    </row>
    <row r="1454" ht="24" customHeight="1" outlineLevel="2" spans="1:7">
      <c r="A1454" s="526">
        <v>2310399</v>
      </c>
      <c r="B1454" s="527" t="s">
        <v>1281</v>
      </c>
      <c r="C1454" s="518"/>
      <c r="D1454" s="518"/>
      <c r="E1454" s="518"/>
      <c r="F1454" s="528">
        <f t="shared" si="58"/>
        <v>0</v>
      </c>
      <c r="G1454" s="528">
        <f t="shared" si="59"/>
        <v>0</v>
      </c>
    </row>
    <row r="1455" spans="1:7">
      <c r="A1455" s="520"/>
      <c r="B1455" s="521"/>
      <c r="C1455" s="518"/>
      <c r="D1455" s="518"/>
      <c r="E1455" s="518"/>
      <c r="F1455" s="496"/>
      <c r="G1455" s="496"/>
    </row>
    <row r="1456" ht="27" customHeight="1" spans="1:7">
      <c r="A1456" s="520"/>
      <c r="B1456" s="530" t="s">
        <v>1282</v>
      </c>
      <c r="C1456" s="429">
        <f>SUM(C6,C1354,C1442)</f>
        <v>1606686.5022699</v>
      </c>
      <c r="D1456" s="429">
        <f>SUM(D6,D1354,D1442)</f>
        <v>1685249</v>
      </c>
      <c r="E1456" s="429">
        <f>SUM(E6,E1354,E1442)</f>
        <v>1456273.6829</v>
      </c>
      <c r="F1456" s="496">
        <f>IF(C1456&gt;0,E1456/C1456,0)</f>
        <v>0.906383218407947</v>
      </c>
      <c r="G1456" s="496">
        <f>IF(D1456&gt;0,E1456/D1456,0)</f>
        <v>0.864129682260604</v>
      </c>
    </row>
  </sheetData>
  <autoFilter xmlns:etc="http://www.wps.cn/officeDocument/2017/etCustomData" ref="A5:G1456" etc:filterBottomFollowUsedRange="0">
    <extLst/>
  </autoFilter>
  <mergeCells count="5">
    <mergeCell ref="A2:G2"/>
    <mergeCell ref="A4:B4"/>
    <mergeCell ref="E4:G4"/>
    <mergeCell ref="C4:C5"/>
    <mergeCell ref="D4:D5"/>
  </mergeCells>
  <pageMargins left="0.700694444444445" right="0.700694444444445" top="0.751388888888889" bottom="0.751388888888889" header="0.298611111111111" footer="0.298611111111111"/>
  <pageSetup paperSize="9" scale="80" fitToHeight="0"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44"/>
  <sheetViews>
    <sheetView showZeros="0" view="pageBreakPreview" zoomScale="130" zoomScaleNormal="160" workbookViewId="0">
      <pane ySplit="5" topLeftCell="A6" activePane="bottomLeft" state="frozen"/>
      <selection/>
      <selection pane="bottomLeft" activeCell="A4" sqref="A4:B4"/>
    </sheetView>
  </sheetViews>
  <sheetFormatPr defaultColWidth="8.8" defaultRowHeight="14.25" outlineLevelCol="6"/>
  <cols>
    <col min="1" max="1" width="8.26666666666667" customWidth="1"/>
    <col min="2" max="2" width="24.6" customWidth="1"/>
    <col min="3" max="4" width="10.2" customWidth="1"/>
    <col min="5" max="5" width="8.5" customWidth="1"/>
    <col min="6" max="7" width="8.3" customWidth="1"/>
  </cols>
  <sheetData>
    <row r="1" spans="1:7">
      <c r="A1" s="473" t="str">
        <f>目录!A8</f>
        <v>表5</v>
      </c>
      <c r="B1" s="474"/>
      <c r="C1" s="475"/>
      <c r="D1" s="475"/>
      <c r="E1" s="475"/>
      <c r="F1" s="476"/>
      <c r="G1" s="476"/>
    </row>
    <row r="2" ht="22.5" spans="1:7">
      <c r="A2" s="477" t="str">
        <f>目录!B8</f>
        <v>2024年市本级基本支出预算表</v>
      </c>
      <c r="B2" s="477"/>
      <c r="C2" s="477"/>
      <c r="D2" s="477"/>
      <c r="E2" s="477"/>
      <c r="F2" s="477"/>
      <c r="G2" s="477"/>
    </row>
    <row r="3" spans="1:7">
      <c r="A3" s="478"/>
      <c r="B3" s="478"/>
      <c r="C3" s="478"/>
      <c r="D3" s="478"/>
      <c r="E3" s="479"/>
      <c r="F3" s="480" t="s">
        <v>1283</v>
      </c>
      <c r="G3" s="480"/>
    </row>
    <row r="4" spans="1:7">
      <c r="A4" s="481" t="s">
        <v>40</v>
      </c>
      <c r="B4" s="280"/>
      <c r="C4" s="482" t="s">
        <v>41</v>
      </c>
      <c r="D4" s="482" t="s">
        <v>42</v>
      </c>
      <c r="E4" s="280" t="s">
        <v>43</v>
      </c>
      <c r="F4" s="280"/>
      <c r="G4" s="280"/>
    </row>
    <row r="5" s="472" customFormat="1" ht="40.5" spans="1:7">
      <c r="A5" s="483" t="s">
        <v>44</v>
      </c>
      <c r="B5" s="484" t="s">
        <v>45</v>
      </c>
      <c r="C5" s="485"/>
      <c r="D5" s="485"/>
      <c r="E5" s="281" t="s">
        <v>46</v>
      </c>
      <c r="F5" s="224" t="s">
        <v>47</v>
      </c>
      <c r="G5" s="224" t="s">
        <v>48</v>
      </c>
    </row>
    <row r="6" spans="1:7">
      <c r="A6" s="486">
        <v>501</v>
      </c>
      <c r="B6" s="487" t="s">
        <v>1284</v>
      </c>
      <c r="C6" s="488">
        <f>SUM(C7:C10)</f>
        <v>56147.37</v>
      </c>
      <c r="D6" s="488">
        <f>SUM(D7:D10)</f>
        <v>56136.798203</v>
      </c>
      <c r="E6" s="488">
        <f>SUM(E7:E10)</f>
        <v>51921.938254</v>
      </c>
      <c r="F6" s="489">
        <f>IF(C6&gt;0,E6/C6,0)</f>
        <v>0.924743906152684</v>
      </c>
      <c r="G6" s="489">
        <f>IF(D6&gt;0,E6/D6,0)</f>
        <v>0.924918055822166</v>
      </c>
    </row>
    <row r="7" spans="1:7">
      <c r="A7" s="490">
        <v>50101</v>
      </c>
      <c r="B7" s="491" t="s">
        <v>1285</v>
      </c>
      <c r="C7" s="492">
        <v>42085</v>
      </c>
      <c r="D7" s="492">
        <v>41572.71717</v>
      </c>
      <c r="E7" s="492">
        <v>37419.337695</v>
      </c>
      <c r="F7" s="493">
        <f t="shared" ref="F7:F43" si="0">IF(C7&gt;0,E7/C7,0)</f>
        <v>0.889137167518118</v>
      </c>
      <c r="G7" s="493">
        <f t="shared" ref="G7:G43" si="1">IF(D7&gt;0,E7/D7,0)</f>
        <v>0.900093624912321</v>
      </c>
    </row>
    <row r="8" spans="1:7">
      <c r="A8" s="490">
        <v>50102</v>
      </c>
      <c r="B8" s="491" t="s">
        <v>1286</v>
      </c>
      <c r="C8" s="492">
        <v>9349.09</v>
      </c>
      <c r="D8" s="492">
        <v>9858.012096</v>
      </c>
      <c r="E8" s="492">
        <v>10000.134814</v>
      </c>
      <c r="F8" s="493">
        <f t="shared" si="0"/>
        <v>1.06963723891844</v>
      </c>
      <c r="G8" s="493">
        <f t="shared" si="1"/>
        <v>1.01441697541208</v>
      </c>
    </row>
    <row r="9" spans="1:7">
      <c r="A9" s="490">
        <v>50103</v>
      </c>
      <c r="B9" s="491" t="s">
        <v>1287</v>
      </c>
      <c r="C9" s="492">
        <v>4580.28</v>
      </c>
      <c r="D9" s="492">
        <v>4578.648031</v>
      </c>
      <c r="E9" s="492">
        <v>4502.465745</v>
      </c>
      <c r="F9" s="493">
        <f t="shared" si="0"/>
        <v>0.98301102661846</v>
      </c>
      <c r="G9" s="493">
        <f t="shared" si="1"/>
        <v>0.983361401556922</v>
      </c>
    </row>
    <row r="10" spans="1:7">
      <c r="A10" s="490">
        <v>50199</v>
      </c>
      <c r="B10" s="491" t="s">
        <v>1288</v>
      </c>
      <c r="C10" s="492">
        <v>133</v>
      </c>
      <c r="D10" s="492">
        <v>127.420906</v>
      </c>
      <c r="E10" s="492"/>
      <c r="F10" s="493">
        <f t="shared" si="0"/>
        <v>0</v>
      </c>
      <c r="G10" s="493">
        <f t="shared" si="1"/>
        <v>0</v>
      </c>
    </row>
    <row r="11" spans="1:7">
      <c r="A11" s="486">
        <v>502</v>
      </c>
      <c r="B11" s="487" t="s">
        <v>1289</v>
      </c>
      <c r="C11" s="488">
        <f>SUM(C12:C21)</f>
        <v>9247.28</v>
      </c>
      <c r="D11" s="488">
        <f>SUM(D12:D21)</f>
        <v>9083.142635</v>
      </c>
      <c r="E11" s="488">
        <f>SUM(E12:E21)</f>
        <v>9215.010293</v>
      </c>
      <c r="F11" s="489">
        <f t="shared" si="0"/>
        <v>0.996510356883321</v>
      </c>
      <c r="G11" s="489">
        <f t="shared" si="1"/>
        <v>1.01451784512244</v>
      </c>
    </row>
    <row r="12" spans="1:7">
      <c r="A12" s="490">
        <v>50201</v>
      </c>
      <c r="B12" s="491" t="s">
        <v>1290</v>
      </c>
      <c r="C12" s="492">
        <v>7734.87</v>
      </c>
      <c r="D12" s="492">
        <v>7672.73879</v>
      </c>
      <c r="E12" s="492">
        <v>7729.375647</v>
      </c>
      <c r="F12" s="493">
        <f t="shared" si="0"/>
        <v>0.999289664467535</v>
      </c>
      <c r="G12" s="493">
        <f t="shared" si="1"/>
        <v>1.0073815698084</v>
      </c>
    </row>
    <row r="13" spans="1:7">
      <c r="A13" s="490">
        <v>50202</v>
      </c>
      <c r="B13" s="491" t="s">
        <v>1291</v>
      </c>
      <c r="C13" s="492">
        <v>47.17</v>
      </c>
      <c r="D13" s="492">
        <v>45.258384</v>
      </c>
      <c r="E13" s="492">
        <v>44.36</v>
      </c>
      <c r="F13" s="493">
        <f t="shared" si="0"/>
        <v>0.940428238287047</v>
      </c>
      <c r="G13" s="493">
        <f t="shared" si="1"/>
        <v>0.980149887808632</v>
      </c>
    </row>
    <row r="14" spans="1:7">
      <c r="A14" s="490">
        <v>50203</v>
      </c>
      <c r="B14" s="491" t="s">
        <v>1292</v>
      </c>
      <c r="C14" s="492">
        <v>64.79</v>
      </c>
      <c r="D14" s="492">
        <v>50.826502</v>
      </c>
      <c r="E14" s="492">
        <v>56.137646</v>
      </c>
      <c r="F14" s="493">
        <f t="shared" si="0"/>
        <v>0.866455409785461</v>
      </c>
      <c r="G14" s="493">
        <f t="shared" si="1"/>
        <v>1.10449556414486</v>
      </c>
    </row>
    <row r="15" spans="1:7">
      <c r="A15" s="490">
        <v>50204</v>
      </c>
      <c r="B15" s="491" t="s">
        <v>1293</v>
      </c>
      <c r="C15" s="492">
        <v>2.5</v>
      </c>
      <c r="D15" s="492">
        <v>2.5</v>
      </c>
      <c r="E15" s="492">
        <v>0.5</v>
      </c>
      <c r="F15" s="493">
        <f t="shared" si="0"/>
        <v>0.2</v>
      </c>
      <c r="G15" s="493">
        <f t="shared" si="1"/>
        <v>0.2</v>
      </c>
    </row>
    <row r="16" spans="1:7">
      <c r="A16" s="490">
        <v>50205</v>
      </c>
      <c r="B16" s="491" t="s">
        <v>1294</v>
      </c>
      <c r="C16" s="492">
        <v>267.47</v>
      </c>
      <c r="D16" s="492">
        <v>255.204224</v>
      </c>
      <c r="E16" s="492">
        <v>217.16</v>
      </c>
      <c r="F16" s="493">
        <f t="shared" si="0"/>
        <v>0.811904138781919</v>
      </c>
      <c r="G16" s="493">
        <f t="shared" si="1"/>
        <v>0.850926354573191</v>
      </c>
    </row>
    <row r="17" spans="1:7">
      <c r="A17" s="490">
        <v>50206</v>
      </c>
      <c r="B17" s="491" t="s">
        <v>1295</v>
      </c>
      <c r="C17" s="492">
        <v>68.57</v>
      </c>
      <c r="D17" s="492">
        <v>56.470141</v>
      </c>
      <c r="E17" s="492">
        <v>76.19</v>
      </c>
      <c r="F17" s="493">
        <f t="shared" si="0"/>
        <v>1.1111273151524</v>
      </c>
      <c r="G17" s="493">
        <f t="shared" si="1"/>
        <v>1.34920860211771</v>
      </c>
    </row>
    <row r="18" spans="1:7">
      <c r="A18" s="490">
        <v>50207</v>
      </c>
      <c r="B18" s="491" t="s">
        <v>1296</v>
      </c>
      <c r="C18" s="492">
        <v>18</v>
      </c>
      <c r="D18" s="492">
        <v>16.246</v>
      </c>
      <c r="E18" s="492">
        <v>39.1</v>
      </c>
      <c r="F18" s="493">
        <f t="shared" si="0"/>
        <v>2.17222222222222</v>
      </c>
      <c r="G18" s="493">
        <f t="shared" si="1"/>
        <v>2.4067462760064</v>
      </c>
    </row>
    <row r="19" spans="1:7">
      <c r="A19" s="490">
        <v>50208</v>
      </c>
      <c r="B19" s="491" t="s">
        <v>1297</v>
      </c>
      <c r="C19" s="492">
        <v>2</v>
      </c>
      <c r="D19" s="492">
        <v>2</v>
      </c>
      <c r="E19" s="492">
        <v>8</v>
      </c>
      <c r="F19" s="493">
        <f t="shared" si="0"/>
        <v>4</v>
      </c>
      <c r="G19" s="493">
        <f t="shared" si="1"/>
        <v>4</v>
      </c>
    </row>
    <row r="20" spans="1:7">
      <c r="A20" s="490">
        <v>50209</v>
      </c>
      <c r="B20" s="491" t="s">
        <v>1298</v>
      </c>
      <c r="C20" s="492">
        <v>114.26</v>
      </c>
      <c r="D20" s="492">
        <v>98.002933</v>
      </c>
      <c r="E20" s="492">
        <v>123.66</v>
      </c>
      <c r="F20" s="493">
        <f t="shared" si="0"/>
        <v>1.08226851041484</v>
      </c>
      <c r="G20" s="493">
        <f t="shared" si="1"/>
        <v>1.26179897085325</v>
      </c>
    </row>
    <row r="21" spans="1:7">
      <c r="A21" s="490">
        <v>50299</v>
      </c>
      <c r="B21" s="491" t="s">
        <v>1299</v>
      </c>
      <c r="C21" s="492">
        <v>927.65</v>
      </c>
      <c r="D21" s="492">
        <v>883.895661</v>
      </c>
      <c r="E21" s="492">
        <v>920.527</v>
      </c>
      <c r="F21" s="493">
        <f t="shared" si="0"/>
        <v>0.992321457446235</v>
      </c>
      <c r="G21" s="493">
        <f t="shared" si="1"/>
        <v>1.04144305783621</v>
      </c>
    </row>
    <row r="22" spans="1:7">
      <c r="A22" s="486" t="s">
        <v>1300</v>
      </c>
      <c r="B22" s="487" t="s">
        <v>1301</v>
      </c>
      <c r="C22" s="488">
        <f>SUM(C23:C29)</f>
        <v>41.99</v>
      </c>
      <c r="D22" s="488">
        <f>SUM(D23:D29)</f>
        <v>25.862816</v>
      </c>
      <c r="E22" s="488">
        <f>SUM(E23:E29)</f>
        <v>25.216</v>
      </c>
      <c r="F22" s="489">
        <f t="shared" si="0"/>
        <v>0.600523934270064</v>
      </c>
      <c r="G22" s="489">
        <f t="shared" si="1"/>
        <v>0.974990503740969</v>
      </c>
    </row>
    <row r="23" spans="1:7">
      <c r="A23" s="490" t="s">
        <v>1302</v>
      </c>
      <c r="B23" s="423" t="s">
        <v>1303</v>
      </c>
      <c r="C23" s="488"/>
      <c r="D23" s="492"/>
      <c r="E23" s="492"/>
      <c r="F23" s="493">
        <f t="shared" si="0"/>
        <v>0</v>
      </c>
      <c r="G23" s="493">
        <f t="shared" si="1"/>
        <v>0</v>
      </c>
    </row>
    <row r="24" spans="1:7">
      <c r="A24" s="490" t="s">
        <v>1304</v>
      </c>
      <c r="B24" s="423" t="s">
        <v>1305</v>
      </c>
      <c r="C24" s="488"/>
      <c r="D24" s="492"/>
      <c r="E24" s="492"/>
      <c r="F24" s="493">
        <f t="shared" si="0"/>
        <v>0</v>
      </c>
      <c r="G24" s="493">
        <f t="shared" si="1"/>
        <v>0</v>
      </c>
    </row>
    <row r="25" spans="1:7">
      <c r="A25" s="490" t="s">
        <v>1306</v>
      </c>
      <c r="B25" s="423" t="s">
        <v>1307</v>
      </c>
      <c r="C25" s="488"/>
      <c r="D25" s="492"/>
      <c r="E25" s="492"/>
      <c r="F25" s="493">
        <f t="shared" si="0"/>
        <v>0</v>
      </c>
      <c r="G25" s="493">
        <f t="shared" si="1"/>
        <v>0</v>
      </c>
    </row>
    <row r="26" spans="1:7">
      <c r="A26" s="490" t="s">
        <v>1308</v>
      </c>
      <c r="B26" s="423" t="s">
        <v>1309</v>
      </c>
      <c r="C26" s="488"/>
      <c r="D26" s="492"/>
      <c r="E26" s="492"/>
      <c r="F26" s="493">
        <f t="shared" si="0"/>
        <v>0</v>
      </c>
      <c r="G26" s="493">
        <f t="shared" si="1"/>
        <v>0</v>
      </c>
    </row>
    <row r="27" spans="1:7">
      <c r="A27" s="490" t="s">
        <v>1310</v>
      </c>
      <c r="B27" s="423" t="s">
        <v>1311</v>
      </c>
      <c r="C27" s="492">
        <v>41.99</v>
      </c>
      <c r="D27" s="492">
        <v>25.862816</v>
      </c>
      <c r="E27" s="492">
        <v>25.216</v>
      </c>
      <c r="F27" s="493">
        <f t="shared" si="0"/>
        <v>0.600523934270064</v>
      </c>
      <c r="G27" s="493">
        <f t="shared" si="1"/>
        <v>0.974990503740969</v>
      </c>
    </row>
    <row r="28" spans="1:7">
      <c r="A28" s="490" t="s">
        <v>1312</v>
      </c>
      <c r="B28" s="423" t="s">
        <v>1313</v>
      </c>
      <c r="C28" s="488"/>
      <c r="D28" s="492"/>
      <c r="E28" s="492"/>
      <c r="F28" s="493">
        <f t="shared" si="0"/>
        <v>0</v>
      </c>
      <c r="G28" s="493">
        <f t="shared" si="1"/>
        <v>0</v>
      </c>
    </row>
    <row r="29" spans="1:7">
      <c r="A29" s="490" t="s">
        <v>1314</v>
      </c>
      <c r="B29" s="423" t="s">
        <v>1315</v>
      </c>
      <c r="C29" s="488"/>
      <c r="D29" s="492"/>
      <c r="E29" s="492"/>
      <c r="F29" s="493">
        <f t="shared" si="0"/>
        <v>0</v>
      </c>
      <c r="G29" s="493">
        <f t="shared" si="1"/>
        <v>0</v>
      </c>
    </row>
    <row r="30" ht="27" spans="1:7">
      <c r="A30" s="486">
        <v>505</v>
      </c>
      <c r="B30" s="487" t="s">
        <v>1316</v>
      </c>
      <c r="C30" s="488">
        <f>SUM(C31:C33)</f>
        <v>58272</v>
      </c>
      <c r="D30" s="488">
        <f>SUM(D31:D33)</f>
        <v>58037.6772019999</v>
      </c>
      <c r="E30" s="488">
        <f>SUM(E31:E33)</f>
        <v>66782.341449</v>
      </c>
      <c r="F30" s="489">
        <f t="shared" si="0"/>
        <v>1.14604512371293</v>
      </c>
      <c r="G30" s="489">
        <f t="shared" si="1"/>
        <v>1.15067219552161</v>
      </c>
    </row>
    <row r="31" spans="1:7">
      <c r="A31" s="490">
        <v>50501</v>
      </c>
      <c r="B31" s="423" t="s">
        <v>1317</v>
      </c>
      <c r="C31" s="492">
        <v>52118</v>
      </c>
      <c r="D31" s="492">
        <v>51905.8026359999</v>
      </c>
      <c r="E31" s="492">
        <v>60207.603544</v>
      </c>
      <c r="F31" s="493">
        <f t="shared" si="0"/>
        <v>1.15521707555931</v>
      </c>
      <c r="G31" s="493">
        <f t="shared" si="1"/>
        <v>1.15993974635588</v>
      </c>
    </row>
    <row r="32" spans="1:7">
      <c r="A32" s="490">
        <v>50502</v>
      </c>
      <c r="B32" s="423" t="s">
        <v>1318</v>
      </c>
      <c r="C32" s="492">
        <v>5988</v>
      </c>
      <c r="D32" s="492">
        <v>5972.78994100001</v>
      </c>
      <c r="E32" s="492">
        <v>6574.737905</v>
      </c>
      <c r="F32" s="493">
        <f t="shared" si="0"/>
        <v>1.09798562207749</v>
      </c>
      <c r="G32" s="493">
        <f t="shared" si="1"/>
        <v>1.10078170669756</v>
      </c>
    </row>
    <row r="33" spans="1:7">
      <c r="A33" s="490">
        <v>50599</v>
      </c>
      <c r="B33" s="423" t="s">
        <v>1319</v>
      </c>
      <c r="C33" s="492">
        <v>166</v>
      </c>
      <c r="D33" s="492">
        <v>159.084625</v>
      </c>
      <c r="E33" s="492"/>
      <c r="F33" s="493">
        <f t="shared" si="0"/>
        <v>0</v>
      </c>
      <c r="G33" s="493">
        <f t="shared" si="1"/>
        <v>0</v>
      </c>
    </row>
    <row r="34" ht="27" spans="1:7">
      <c r="A34" s="486">
        <v>506</v>
      </c>
      <c r="B34" s="487" t="s">
        <v>1320</v>
      </c>
      <c r="C34" s="488">
        <f>SUM(C35:C36)</f>
        <v>2.18</v>
      </c>
      <c r="D34" s="488">
        <f>SUM(D35:D36)</f>
        <v>2.025</v>
      </c>
      <c r="E34" s="488">
        <f>SUM(E35:E36)</f>
        <v>18.21</v>
      </c>
      <c r="F34" s="489">
        <f t="shared" si="0"/>
        <v>8.35321100917431</v>
      </c>
      <c r="G34" s="489">
        <f t="shared" si="1"/>
        <v>8.99259259259259</v>
      </c>
    </row>
    <row r="35" spans="1:7">
      <c r="A35" s="490" t="s">
        <v>1321</v>
      </c>
      <c r="B35" s="423" t="s">
        <v>1322</v>
      </c>
      <c r="C35" s="492">
        <v>2.18</v>
      </c>
      <c r="D35" s="492">
        <v>2.025</v>
      </c>
      <c r="E35" s="492">
        <v>18.21</v>
      </c>
      <c r="F35" s="493">
        <f t="shared" si="0"/>
        <v>8.35321100917431</v>
      </c>
      <c r="G35" s="493">
        <f t="shared" si="1"/>
        <v>8.99259259259259</v>
      </c>
    </row>
    <row r="36" spans="1:7">
      <c r="A36" s="490" t="s">
        <v>1323</v>
      </c>
      <c r="B36" s="423" t="s">
        <v>1324</v>
      </c>
      <c r="C36" s="488"/>
      <c r="D36" s="492"/>
      <c r="E36" s="492"/>
      <c r="F36" s="493">
        <f t="shared" si="0"/>
        <v>0</v>
      </c>
      <c r="G36" s="493">
        <f t="shared" si="1"/>
        <v>0</v>
      </c>
    </row>
    <row r="37" spans="1:7">
      <c r="A37" s="486">
        <v>509</v>
      </c>
      <c r="B37" s="487" t="s">
        <v>1325</v>
      </c>
      <c r="C37" s="488">
        <f>SUM(C38:C42)</f>
        <v>11883</v>
      </c>
      <c r="D37" s="488">
        <f>SUM(D38:D42)</f>
        <v>11388.825859</v>
      </c>
      <c r="E37" s="488">
        <f>SUM(E38:E42)</f>
        <v>18620.971051</v>
      </c>
      <c r="F37" s="489">
        <f t="shared" si="0"/>
        <v>1.56702609198014</v>
      </c>
      <c r="G37" s="489">
        <f t="shared" si="1"/>
        <v>1.63502114103227</v>
      </c>
    </row>
    <row r="38" spans="1:7">
      <c r="A38" s="490">
        <v>50901</v>
      </c>
      <c r="B38" s="423" t="s">
        <v>1326</v>
      </c>
      <c r="C38" s="492">
        <v>856</v>
      </c>
      <c r="D38" s="492">
        <v>811.776398</v>
      </c>
      <c r="E38" s="492">
        <v>189.840984</v>
      </c>
      <c r="F38" s="493">
        <f t="shared" si="0"/>
        <v>0.22177685046729</v>
      </c>
      <c r="G38" s="493">
        <f t="shared" si="1"/>
        <v>0.233858713394129</v>
      </c>
    </row>
    <row r="39" spans="1:7">
      <c r="A39" s="490">
        <v>50902</v>
      </c>
      <c r="B39" s="423" t="s">
        <v>1327</v>
      </c>
      <c r="C39" s="488"/>
      <c r="D39" s="492"/>
      <c r="E39" s="492"/>
      <c r="F39" s="493">
        <f t="shared" si="0"/>
        <v>0</v>
      </c>
      <c r="G39" s="493">
        <f t="shared" si="1"/>
        <v>0</v>
      </c>
    </row>
    <row r="40" spans="1:7">
      <c r="A40" s="490">
        <v>50903</v>
      </c>
      <c r="B40" s="423" t="s">
        <v>1328</v>
      </c>
      <c r="C40" s="488"/>
      <c r="D40" s="492"/>
      <c r="E40" s="492"/>
      <c r="F40" s="493">
        <f t="shared" si="0"/>
        <v>0</v>
      </c>
      <c r="G40" s="493">
        <f t="shared" si="1"/>
        <v>0</v>
      </c>
    </row>
    <row r="41" spans="1:7">
      <c r="A41" s="490">
        <v>50905</v>
      </c>
      <c r="B41" s="423" t="s">
        <v>1329</v>
      </c>
      <c r="C41" s="492">
        <v>11027</v>
      </c>
      <c r="D41" s="492">
        <v>10577.049461</v>
      </c>
      <c r="E41" s="492">
        <v>18431.130067</v>
      </c>
      <c r="F41" s="493">
        <f t="shared" si="0"/>
        <v>1.67145461748436</v>
      </c>
      <c r="G41" s="493">
        <f t="shared" si="1"/>
        <v>1.74255874806673</v>
      </c>
    </row>
    <row r="42" spans="1:7">
      <c r="A42" s="490">
        <v>50999</v>
      </c>
      <c r="B42" s="423" t="s">
        <v>1330</v>
      </c>
      <c r="C42" s="488"/>
      <c r="D42" s="492"/>
      <c r="E42" s="492"/>
      <c r="F42" s="493">
        <f t="shared" si="0"/>
        <v>0</v>
      </c>
      <c r="G42" s="493">
        <f t="shared" si="1"/>
        <v>0</v>
      </c>
    </row>
    <row r="43" spans="1:7">
      <c r="A43" s="494"/>
      <c r="B43" s="495"/>
      <c r="C43" s="492"/>
      <c r="D43" s="492"/>
      <c r="E43" s="492"/>
      <c r="F43" s="496"/>
      <c r="G43" s="496"/>
    </row>
    <row r="44" spans="1:7">
      <c r="A44" s="497"/>
      <c r="B44" s="498" t="s">
        <v>1331</v>
      </c>
      <c r="C44" s="499">
        <f>SUM(C6,C11,C22,C30,C34,C37)</f>
        <v>135593.82</v>
      </c>
      <c r="D44" s="499">
        <f>SUM(D6,D11,D22,D30,D34,D37)</f>
        <v>134674.331715</v>
      </c>
      <c r="E44" s="499">
        <f>SUM(E6,E11,E22,E30,E34,E37)</f>
        <v>146583.687047</v>
      </c>
      <c r="F44" s="496">
        <f>IF(C44&gt;0,E44/C44,0)</f>
        <v>1.08104991102839</v>
      </c>
      <c r="G44" s="496">
        <f>IF(D44&gt;0,E44/D44,0)</f>
        <v>1.08843077355827</v>
      </c>
    </row>
  </sheetData>
  <autoFilter xmlns:etc="http://www.wps.cn/officeDocument/2017/etCustomData" ref="A5:G44" etc:filterBottomFollowUsedRange="0">
    <extLst/>
  </autoFilter>
  <mergeCells count="6">
    <mergeCell ref="A2:G2"/>
    <mergeCell ref="F3:G3"/>
    <mergeCell ref="A4:B4"/>
    <mergeCell ref="E4:G4"/>
    <mergeCell ref="C4:C5"/>
    <mergeCell ref="D4:D5"/>
  </mergeCells>
  <pageMargins left="0.751388888888889" right="0.751388888888889" top="1" bottom="1" header="0.5" footer="0.5"/>
  <pageSetup paperSize="9" fitToHeight="0"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C14"/>
  <sheetViews>
    <sheetView view="pageBreakPreview" zoomScale="115" zoomScaleNormal="100" workbookViewId="0">
      <pane ySplit="5" topLeftCell="A6" activePane="bottomLeft" state="frozen"/>
      <selection/>
      <selection pane="bottomLeft" activeCell="B6" sqref="B6"/>
    </sheetView>
  </sheetViews>
  <sheetFormatPr defaultColWidth="9" defaultRowHeight="13.5" outlineLevelCol="2"/>
  <cols>
    <col min="1" max="1" width="34.9" style="368" customWidth="1"/>
    <col min="2" max="2" width="21.9" style="368" customWidth="1"/>
    <col min="3" max="3" width="22.9" style="368" customWidth="1"/>
    <col min="4" max="254" width="8.7" style="368"/>
    <col min="255" max="255" width="34.9" style="368" customWidth="1"/>
    <col min="256" max="256" width="21.9" style="368" customWidth="1"/>
    <col min="257" max="257" width="22.9" style="368" customWidth="1"/>
    <col min="258" max="510" width="8.7" style="368"/>
    <col min="511" max="511" width="34.9" style="368" customWidth="1"/>
    <col min="512" max="512" width="21.9" style="368" customWidth="1"/>
    <col min="513" max="513" width="22.9" style="368" customWidth="1"/>
    <col min="514" max="766" width="8.7" style="368"/>
    <col min="767" max="767" width="34.9" style="368" customWidth="1"/>
    <col min="768" max="768" width="21.9" style="368" customWidth="1"/>
    <col min="769" max="769" width="22.9" style="368" customWidth="1"/>
    <col min="770" max="1022" width="8.7" style="368"/>
    <col min="1023" max="1023" width="34.9" style="368" customWidth="1"/>
    <col min="1024" max="1024" width="21.9" style="368" customWidth="1"/>
    <col min="1025" max="1025" width="22.9" style="368" customWidth="1"/>
    <col min="1026" max="1278" width="8.7" style="368"/>
    <col min="1279" max="1279" width="34.9" style="368" customWidth="1"/>
    <col min="1280" max="1280" width="21.9" style="368" customWidth="1"/>
    <col min="1281" max="1281" width="22.9" style="368" customWidth="1"/>
    <col min="1282" max="1534" width="8.7" style="368"/>
    <col min="1535" max="1535" width="34.9" style="368" customWidth="1"/>
    <col min="1536" max="1536" width="21.9" style="368" customWidth="1"/>
    <col min="1537" max="1537" width="22.9" style="368" customWidth="1"/>
    <col min="1538" max="1790" width="8.7" style="368"/>
    <col min="1791" max="1791" width="34.9" style="368" customWidth="1"/>
    <col min="1792" max="1792" width="21.9" style="368" customWidth="1"/>
    <col min="1793" max="1793" width="22.9" style="368" customWidth="1"/>
    <col min="1794" max="2046" width="8.7" style="368"/>
    <col min="2047" max="2047" width="34.9" style="368" customWidth="1"/>
    <col min="2048" max="2048" width="21.9" style="368" customWidth="1"/>
    <col min="2049" max="2049" width="22.9" style="368" customWidth="1"/>
    <col min="2050" max="2302" width="8.7" style="368"/>
    <col min="2303" max="2303" width="34.9" style="368" customWidth="1"/>
    <col min="2304" max="2304" width="21.9" style="368" customWidth="1"/>
    <col min="2305" max="2305" width="22.9" style="368" customWidth="1"/>
    <col min="2306" max="2558" width="8.7" style="368"/>
    <col min="2559" max="2559" width="34.9" style="368" customWidth="1"/>
    <col min="2560" max="2560" width="21.9" style="368" customWidth="1"/>
    <col min="2561" max="2561" width="22.9" style="368" customWidth="1"/>
    <col min="2562" max="2814" width="8.7" style="368"/>
    <col min="2815" max="2815" width="34.9" style="368" customWidth="1"/>
    <col min="2816" max="2816" width="21.9" style="368" customWidth="1"/>
    <col min="2817" max="2817" width="22.9" style="368" customWidth="1"/>
    <col min="2818" max="3070" width="8.7" style="368"/>
    <col min="3071" max="3071" width="34.9" style="368" customWidth="1"/>
    <col min="3072" max="3072" width="21.9" style="368" customWidth="1"/>
    <col min="3073" max="3073" width="22.9" style="368" customWidth="1"/>
    <col min="3074" max="3326" width="8.7" style="368"/>
    <col min="3327" max="3327" width="34.9" style="368" customWidth="1"/>
    <col min="3328" max="3328" width="21.9" style="368" customWidth="1"/>
    <col min="3329" max="3329" width="22.9" style="368" customWidth="1"/>
    <col min="3330" max="3582" width="8.7" style="368"/>
    <col min="3583" max="3583" width="34.9" style="368" customWidth="1"/>
    <col min="3584" max="3584" width="21.9" style="368" customWidth="1"/>
    <col min="3585" max="3585" width="22.9" style="368" customWidth="1"/>
    <col min="3586" max="3838" width="8.7" style="368"/>
    <col min="3839" max="3839" width="34.9" style="368" customWidth="1"/>
    <col min="3840" max="3840" width="21.9" style="368" customWidth="1"/>
    <col min="3841" max="3841" width="22.9" style="368" customWidth="1"/>
    <col min="3842" max="4094" width="8.7" style="368"/>
    <col min="4095" max="4095" width="34.9" style="368" customWidth="1"/>
    <col min="4096" max="4096" width="21.9" style="368" customWidth="1"/>
    <col min="4097" max="4097" width="22.9" style="368" customWidth="1"/>
    <col min="4098" max="4350" width="8.7" style="368"/>
    <col min="4351" max="4351" width="34.9" style="368" customWidth="1"/>
    <col min="4352" max="4352" width="21.9" style="368" customWidth="1"/>
    <col min="4353" max="4353" width="22.9" style="368" customWidth="1"/>
    <col min="4354" max="4606" width="8.7" style="368"/>
    <col min="4607" max="4607" width="34.9" style="368" customWidth="1"/>
    <col min="4608" max="4608" width="21.9" style="368" customWidth="1"/>
    <col min="4609" max="4609" width="22.9" style="368" customWidth="1"/>
    <col min="4610" max="4862" width="8.7" style="368"/>
    <col min="4863" max="4863" width="34.9" style="368" customWidth="1"/>
    <col min="4864" max="4864" width="21.9" style="368" customWidth="1"/>
    <col min="4865" max="4865" width="22.9" style="368" customWidth="1"/>
    <col min="4866" max="5118" width="8.7" style="368"/>
    <col min="5119" max="5119" width="34.9" style="368" customWidth="1"/>
    <col min="5120" max="5120" width="21.9" style="368" customWidth="1"/>
    <col min="5121" max="5121" width="22.9" style="368" customWidth="1"/>
    <col min="5122" max="5374" width="8.7" style="368"/>
    <col min="5375" max="5375" width="34.9" style="368" customWidth="1"/>
    <col min="5376" max="5376" width="21.9" style="368" customWidth="1"/>
    <col min="5377" max="5377" width="22.9" style="368" customWidth="1"/>
    <col min="5378" max="5630" width="8.7" style="368"/>
    <col min="5631" max="5631" width="34.9" style="368" customWidth="1"/>
    <col min="5632" max="5632" width="21.9" style="368" customWidth="1"/>
    <col min="5633" max="5633" width="22.9" style="368" customWidth="1"/>
    <col min="5634" max="5886" width="8.7" style="368"/>
    <col min="5887" max="5887" width="34.9" style="368" customWidth="1"/>
    <col min="5888" max="5888" width="21.9" style="368" customWidth="1"/>
    <col min="5889" max="5889" width="22.9" style="368" customWidth="1"/>
    <col min="5890" max="6142" width="8.7" style="368"/>
    <col min="6143" max="6143" width="34.9" style="368" customWidth="1"/>
    <col min="6144" max="6144" width="21.9" style="368" customWidth="1"/>
    <col min="6145" max="6145" width="22.9" style="368" customWidth="1"/>
    <col min="6146" max="6398" width="8.7" style="368"/>
    <col min="6399" max="6399" width="34.9" style="368" customWidth="1"/>
    <col min="6400" max="6400" width="21.9" style="368" customWidth="1"/>
    <col min="6401" max="6401" width="22.9" style="368" customWidth="1"/>
    <col min="6402" max="6654" width="8.7" style="368"/>
    <col min="6655" max="6655" width="34.9" style="368" customWidth="1"/>
    <col min="6656" max="6656" width="21.9" style="368" customWidth="1"/>
    <col min="6657" max="6657" width="22.9" style="368" customWidth="1"/>
    <col min="6658" max="6910" width="8.7" style="368"/>
    <col min="6911" max="6911" width="34.9" style="368" customWidth="1"/>
    <col min="6912" max="6912" width="21.9" style="368" customWidth="1"/>
    <col min="6913" max="6913" width="22.9" style="368" customWidth="1"/>
    <col min="6914" max="7166" width="8.7" style="368"/>
    <col min="7167" max="7167" width="34.9" style="368" customWidth="1"/>
    <col min="7168" max="7168" width="21.9" style="368" customWidth="1"/>
    <col min="7169" max="7169" width="22.9" style="368" customWidth="1"/>
    <col min="7170" max="7422" width="8.7" style="368"/>
    <col min="7423" max="7423" width="34.9" style="368" customWidth="1"/>
    <col min="7424" max="7424" width="21.9" style="368" customWidth="1"/>
    <col min="7425" max="7425" width="22.9" style="368" customWidth="1"/>
    <col min="7426" max="7678" width="8.7" style="368"/>
    <col min="7679" max="7679" width="34.9" style="368" customWidth="1"/>
    <col min="7680" max="7680" width="21.9" style="368" customWidth="1"/>
    <col min="7681" max="7681" width="22.9" style="368" customWidth="1"/>
    <col min="7682" max="7934" width="8.7" style="368"/>
    <col min="7935" max="7935" width="34.9" style="368" customWidth="1"/>
    <col min="7936" max="7936" width="21.9" style="368" customWidth="1"/>
    <col min="7937" max="7937" width="22.9" style="368" customWidth="1"/>
    <col min="7938" max="8190" width="8.7" style="368"/>
    <col min="8191" max="8191" width="34.9" style="368" customWidth="1"/>
    <col min="8192" max="8192" width="21.9" style="368" customWidth="1"/>
    <col min="8193" max="8193" width="22.9" style="368" customWidth="1"/>
    <col min="8194" max="8446" width="8.7" style="368"/>
    <col min="8447" max="8447" width="34.9" style="368" customWidth="1"/>
    <col min="8448" max="8448" width="21.9" style="368" customWidth="1"/>
    <col min="8449" max="8449" width="22.9" style="368" customWidth="1"/>
    <col min="8450" max="8702" width="8.7" style="368"/>
    <col min="8703" max="8703" width="34.9" style="368" customWidth="1"/>
    <col min="8704" max="8704" width="21.9" style="368" customWidth="1"/>
    <col min="8705" max="8705" width="22.9" style="368" customWidth="1"/>
    <col min="8706" max="8958" width="8.7" style="368"/>
    <col min="8959" max="8959" width="34.9" style="368" customWidth="1"/>
    <col min="8960" max="8960" width="21.9" style="368" customWidth="1"/>
    <col min="8961" max="8961" width="22.9" style="368" customWidth="1"/>
    <col min="8962" max="9214" width="8.7" style="368"/>
    <col min="9215" max="9215" width="34.9" style="368" customWidth="1"/>
    <col min="9216" max="9216" width="21.9" style="368" customWidth="1"/>
    <col min="9217" max="9217" width="22.9" style="368" customWidth="1"/>
    <col min="9218" max="9470" width="8.7" style="368"/>
    <col min="9471" max="9471" width="34.9" style="368" customWidth="1"/>
    <col min="9472" max="9472" width="21.9" style="368" customWidth="1"/>
    <col min="9473" max="9473" width="22.9" style="368" customWidth="1"/>
    <col min="9474" max="9726" width="8.7" style="368"/>
    <col min="9727" max="9727" width="34.9" style="368" customWidth="1"/>
    <col min="9728" max="9728" width="21.9" style="368" customWidth="1"/>
    <col min="9729" max="9729" width="22.9" style="368" customWidth="1"/>
    <col min="9730" max="9982" width="8.7" style="368"/>
    <col min="9983" max="9983" width="34.9" style="368" customWidth="1"/>
    <col min="9984" max="9984" width="21.9" style="368" customWidth="1"/>
    <col min="9985" max="9985" width="22.9" style="368" customWidth="1"/>
    <col min="9986" max="10238" width="8.7" style="368"/>
    <col min="10239" max="10239" width="34.9" style="368" customWidth="1"/>
    <col min="10240" max="10240" width="21.9" style="368" customWidth="1"/>
    <col min="10241" max="10241" width="22.9" style="368" customWidth="1"/>
    <col min="10242" max="10494" width="8.7" style="368"/>
    <col min="10495" max="10495" width="34.9" style="368" customWidth="1"/>
    <col min="10496" max="10496" width="21.9" style="368" customWidth="1"/>
    <col min="10497" max="10497" width="22.9" style="368" customWidth="1"/>
    <col min="10498" max="10750" width="8.7" style="368"/>
    <col min="10751" max="10751" width="34.9" style="368" customWidth="1"/>
    <col min="10752" max="10752" width="21.9" style="368" customWidth="1"/>
    <col min="10753" max="10753" width="22.9" style="368" customWidth="1"/>
    <col min="10754" max="11006" width="8.7" style="368"/>
    <col min="11007" max="11007" width="34.9" style="368" customWidth="1"/>
    <col min="11008" max="11008" width="21.9" style="368" customWidth="1"/>
    <col min="11009" max="11009" width="22.9" style="368" customWidth="1"/>
    <col min="11010" max="11262" width="8.7" style="368"/>
    <col min="11263" max="11263" width="34.9" style="368" customWidth="1"/>
    <col min="11264" max="11264" width="21.9" style="368" customWidth="1"/>
    <col min="11265" max="11265" width="22.9" style="368" customWidth="1"/>
    <col min="11266" max="11518" width="8.7" style="368"/>
    <col min="11519" max="11519" width="34.9" style="368" customWidth="1"/>
    <col min="11520" max="11520" width="21.9" style="368" customWidth="1"/>
    <col min="11521" max="11521" width="22.9" style="368" customWidth="1"/>
    <col min="11522" max="11774" width="8.7" style="368"/>
    <col min="11775" max="11775" width="34.9" style="368" customWidth="1"/>
    <col min="11776" max="11776" width="21.9" style="368" customWidth="1"/>
    <col min="11777" max="11777" width="22.9" style="368" customWidth="1"/>
    <col min="11778" max="12030" width="8.7" style="368"/>
    <col min="12031" max="12031" width="34.9" style="368" customWidth="1"/>
    <col min="12032" max="12032" width="21.9" style="368" customWidth="1"/>
    <col min="12033" max="12033" width="22.9" style="368" customWidth="1"/>
    <col min="12034" max="12286" width="8.7" style="368"/>
    <col min="12287" max="12287" width="34.9" style="368" customWidth="1"/>
    <col min="12288" max="12288" width="21.9" style="368" customWidth="1"/>
    <col min="12289" max="12289" width="22.9" style="368" customWidth="1"/>
    <col min="12290" max="12542" width="8.7" style="368"/>
    <col min="12543" max="12543" width="34.9" style="368" customWidth="1"/>
    <col min="12544" max="12544" width="21.9" style="368" customWidth="1"/>
    <col min="12545" max="12545" width="22.9" style="368" customWidth="1"/>
    <col min="12546" max="12798" width="8.7" style="368"/>
    <col min="12799" max="12799" width="34.9" style="368" customWidth="1"/>
    <col min="12800" max="12800" width="21.9" style="368" customWidth="1"/>
    <col min="12801" max="12801" width="22.9" style="368" customWidth="1"/>
    <col min="12802" max="13054" width="8.7" style="368"/>
    <col min="13055" max="13055" width="34.9" style="368" customWidth="1"/>
    <col min="13056" max="13056" width="21.9" style="368" customWidth="1"/>
    <col min="13057" max="13057" width="22.9" style="368" customWidth="1"/>
    <col min="13058" max="13310" width="8.7" style="368"/>
    <col min="13311" max="13311" width="34.9" style="368" customWidth="1"/>
    <col min="13312" max="13312" width="21.9" style="368" customWidth="1"/>
    <col min="13313" max="13313" width="22.9" style="368" customWidth="1"/>
    <col min="13314" max="13566" width="8.7" style="368"/>
    <col min="13567" max="13567" width="34.9" style="368" customWidth="1"/>
    <col min="13568" max="13568" width="21.9" style="368" customWidth="1"/>
    <col min="13569" max="13569" width="22.9" style="368" customWidth="1"/>
    <col min="13570" max="13822" width="8.7" style="368"/>
    <col min="13823" max="13823" width="34.9" style="368" customWidth="1"/>
    <col min="13824" max="13824" width="21.9" style="368" customWidth="1"/>
    <col min="13825" max="13825" width="22.9" style="368" customWidth="1"/>
    <col min="13826" max="14078" width="8.7" style="368"/>
    <col min="14079" max="14079" width="34.9" style="368" customWidth="1"/>
    <col min="14080" max="14080" width="21.9" style="368" customWidth="1"/>
    <col min="14081" max="14081" width="22.9" style="368" customWidth="1"/>
    <col min="14082" max="14334" width="8.7" style="368"/>
    <col min="14335" max="14335" width="34.9" style="368" customWidth="1"/>
    <col min="14336" max="14336" width="21.9" style="368" customWidth="1"/>
    <col min="14337" max="14337" width="22.9" style="368" customWidth="1"/>
    <col min="14338" max="14590" width="8.7" style="368"/>
    <col min="14591" max="14591" width="34.9" style="368" customWidth="1"/>
    <col min="14592" max="14592" width="21.9" style="368" customWidth="1"/>
    <col min="14593" max="14593" width="22.9" style="368" customWidth="1"/>
    <col min="14594" max="14846" width="8.7" style="368"/>
    <col min="14847" max="14847" width="34.9" style="368" customWidth="1"/>
    <col min="14848" max="14848" width="21.9" style="368" customWidth="1"/>
    <col min="14849" max="14849" width="22.9" style="368" customWidth="1"/>
    <col min="14850" max="15102" width="8.7" style="368"/>
    <col min="15103" max="15103" width="34.9" style="368" customWidth="1"/>
    <col min="15104" max="15104" width="21.9" style="368" customWidth="1"/>
    <col min="15105" max="15105" width="22.9" style="368" customWidth="1"/>
    <col min="15106" max="15358" width="8.7" style="368"/>
    <col min="15359" max="15359" width="34.9" style="368" customWidth="1"/>
    <col min="15360" max="15360" width="21.9" style="368" customWidth="1"/>
    <col min="15361" max="15361" width="22.9" style="368" customWidth="1"/>
    <col min="15362" max="15614" width="8.7" style="368"/>
    <col min="15615" max="15615" width="34.9" style="368" customWidth="1"/>
    <col min="15616" max="15616" width="21.9" style="368" customWidth="1"/>
    <col min="15617" max="15617" width="22.9" style="368" customWidth="1"/>
    <col min="15618" max="15870" width="8.7" style="368"/>
    <col min="15871" max="15871" width="34.9" style="368" customWidth="1"/>
    <col min="15872" max="15872" width="21.9" style="368" customWidth="1"/>
    <col min="15873" max="15873" width="22.9" style="368" customWidth="1"/>
    <col min="15874" max="16126" width="8.7" style="368"/>
    <col min="16127" max="16127" width="34.9" style="368" customWidth="1"/>
    <col min="16128" max="16128" width="21.9" style="368" customWidth="1"/>
    <col min="16129" max="16129" width="22.9" style="368" customWidth="1"/>
    <col min="16130" max="16382" width="8.7" style="368"/>
    <col min="16383" max="16384" width="9" style="368" customWidth="1"/>
  </cols>
  <sheetData>
    <row r="1" ht="14.25" spans="1:3">
      <c r="A1" s="369" t="str">
        <f>目录!A9</f>
        <v>表6</v>
      </c>
      <c r="B1" s="370"/>
      <c r="C1" s="370"/>
    </row>
    <row r="2" s="366" customFormat="1" ht="22.5" spans="1:3">
      <c r="A2" s="371" t="str">
        <f>目录!B9</f>
        <v>2023年全市一般债务限额和余额表</v>
      </c>
      <c r="B2" s="371"/>
      <c r="C2" s="371"/>
    </row>
    <row r="3" s="367" customFormat="1" ht="14.25" spans="1:3">
      <c r="A3" s="372"/>
      <c r="B3" s="373"/>
      <c r="C3" s="373" t="s">
        <v>39</v>
      </c>
    </row>
    <row r="4" ht="37.2" customHeight="1" spans="1:3">
      <c r="A4" s="375" t="s">
        <v>1332</v>
      </c>
      <c r="B4" s="375" t="s">
        <v>1333</v>
      </c>
      <c r="C4" s="375" t="s">
        <v>1334</v>
      </c>
    </row>
    <row r="5" ht="37.2" customHeight="1" spans="1:3">
      <c r="A5" s="462" t="s">
        <v>1335</v>
      </c>
      <c r="B5" s="463">
        <f>SUM(B6,B7,B10,B13)</f>
        <v>898698</v>
      </c>
      <c r="C5" s="463">
        <f>SUM(C6,C7,C10,C13)</f>
        <v>896283</v>
      </c>
    </row>
    <row r="6" ht="37.2" customHeight="1" spans="1:3">
      <c r="A6" s="464" t="s">
        <v>1336</v>
      </c>
      <c r="B6" s="463">
        <v>801932</v>
      </c>
      <c r="C6" s="463">
        <v>799517</v>
      </c>
    </row>
    <row r="7" ht="37.2" customHeight="1" spans="1:3">
      <c r="A7" s="465" t="s">
        <v>1337</v>
      </c>
      <c r="B7" s="466">
        <f>SUM(B8:B9)</f>
        <v>38757</v>
      </c>
      <c r="C7" s="466">
        <f>SUM(C8:C9)</f>
        <v>38757</v>
      </c>
    </row>
    <row r="8" ht="37.2" customHeight="1" spans="1:3">
      <c r="A8" s="467" t="s">
        <v>1338</v>
      </c>
      <c r="B8" s="468">
        <v>38757</v>
      </c>
      <c r="C8" s="468">
        <v>38757</v>
      </c>
    </row>
    <row r="9" ht="37.2" customHeight="1" spans="1:3">
      <c r="A9" s="469" t="s">
        <v>1339</v>
      </c>
      <c r="B9" s="468"/>
      <c r="C9" s="468"/>
    </row>
    <row r="10" ht="37.2" customHeight="1" spans="1:3">
      <c r="A10" s="465" t="s">
        <v>1340</v>
      </c>
      <c r="B10" s="466">
        <f>SUM(B11:B12)</f>
        <v>48404</v>
      </c>
      <c r="C10" s="466">
        <f>SUM(C11:C12)</f>
        <v>48404</v>
      </c>
    </row>
    <row r="11" ht="37.2" customHeight="1" spans="1:3">
      <c r="A11" s="467" t="s">
        <v>1341</v>
      </c>
      <c r="B11" s="468">
        <v>43604</v>
      </c>
      <c r="C11" s="468">
        <v>43604</v>
      </c>
    </row>
    <row r="12" ht="37.2" customHeight="1" spans="1:3">
      <c r="A12" s="469" t="s">
        <v>1342</v>
      </c>
      <c r="B12" s="468">
        <v>4800</v>
      </c>
      <c r="C12" s="468">
        <v>4800</v>
      </c>
    </row>
    <row r="13" ht="37.2" customHeight="1" spans="1:3">
      <c r="A13" s="470" t="s">
        <v>1343</v>
      </c>
      <c r="B13" s="466">
        <v>9605</v>
      </c>
      <c r="C13" s="466">
        <v>9605</v>
      </c>
    </row>
    <row r="14" ht="42" customHeight="1" spans="1:3">
      <c r="A14" s="471" t="s">
        <v>1344</v>
      </c>
      <c r="B14" s="471"/>
      <c r="C14" s="471"/>
    </row>
  </sheetData>
  <mergeCells count="2">
    <mergeCell ref="A2:C2"/>
    <mergeCell ref="A14:C14"/>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Q17"/>
  <sheetViews>
    <sheetView view="pageBreakPreview" zoomScaleNormal="100" workbookViewId="0">
      <pane ySplit="5" topLeftCell="A6" activePane="bottomLeft" state="frozen"/>
      <selection/>
      <selection pane="bottomLeft" activeCell="D7" sqref="D7:D15"/>
    </sheetView>
  </sheetViews>
  <sheetFormatPr defaultColWidth="9" defaultRowHeight="14.25"/>
  <cols>
    <col min="1" max="1" width="12.8916666666667" style="443" customWidth="1"/>
    <col min="2" max="2" width="5.5" style="444" customWidth="1"/>
    <col min="3" max="3" width="47" style="445" customWidth="1"/>
    <col min="4" max="4" width="15.4" style="446" customWidth="1"/>
    <col min="5" max="251" width="9" style="445" customWidth="1"/>
    <col min="252" max="254" width="8.7" style="447"/>
    <col min="255" max="255" width="9.4" style="447" customWidth="1"/>
    <col min="256" max="256" width="5.5" style="447" customWidth="1"/>
    <col min="257" max="257" width="26.7" style="447" customWidth="1"/>
    <col min="258" max="258" width="15.4" style="447" customWidth="1"/>
    <col min="259" max="259" width="15" style="447" customWidth="1"/>
    <col min="260" max="260" width="11.9" style="447" customWidth="1"/>
    <col min="261" max="507" width="9" style="447" customWidth="1"/>
    <col min="508" max="510" width="8.7" style="447"/>
    <col min="511" max="511" width="9.4" style="447" customWidth="1"/>
    <col min="512" max="512" width="5.5" style="447" customWidth="1"/>
    <col min="513" max="513" width="26.7" style="447" customWidth="1"/>
    <col min="514" max="514" width="15.4" style="447" customWidth="1"/>
    <col min="515" max="515" width="15" style="447" customWidth="1"/>
    <col min="516" max="516" width="11.9" style="447" customWidth="1"/>
    <col min="517" max="763" width="9" style="447" customWidth="1"/>
    <col min="764" max="766" width="8.7" style="447"/>
    <col min="767" max="767" width="9.4" style="447" customWidth="1"/>
    <col min="768" max="768" width="5.5" style="447" customWidth="1"/>
    <col min="769" max="769" width="26.7" style="447" customWidth="1"/>
    <col min="770" max="770" width="15.4" style="447" customWidth="1"/>
    <col min="771" max="771" width="15" style="447" customWidth="1"/>
    <col min="772" max="772" width="11.9" style="447" customWidth="1"/>
    <col min="773" max="1019" width="9" style="447" customWidth="1"/>
    <col min="1020" max="1022" width="8.7" style="447"/>
    <col min="1023" max="1023" width="9.4" style="447" customWidth="1"/>
    <col min="1024" max="1024" width="5.5" style="447" customWidth="1"/>
    <col min="1025" max="1025" width="26.7" style="447" customWidth="1"/>
    <col min="1026" max="1026" width="15.4" style="447" customWidth="1"/>
    <col min="1027" max="1027" width="15" style="447" customWidth="1"/>
    <col min="1028" max="1028" width="11.9" style="447" customWidth="1"/>
    <col min="1029" max="1275" width="9" style="447" customWidth="1"/>
    <col min="1276" max="1278" width="8.7" style="447"/>
    <col min="1279" max="1279" width="9.4" style="447" customWidth="1"/>
    <col min="1280" max="1280" width="5.5" style="447" customWidth="1"/>
    <col min="1281" max="1281" width="26.7" style="447" customWidth="1"/>
    <col min="1282" max="1282" width="15.4" style="447" customWidth="1"/>
    <col min="1283" max="1283" width="15" style="447" customWidth="1"/>
    <col min="1284" max="1284" width="11.9" style="447" customWidth="1"/>
    <col min="1285" max="1531" width="9" style="447" customWidth="1"/>
    <col min="1532" max="1534" width="8.7" style="447"/>
    <col min="1535" max="1535" width="9.4" style="447" customWidth="1"/>
    <col min="1536" max="1536" width="5.5" style="447" customWidth="1"/>
    <col min="1537" max="1537" width="26.7" style="447" customWidth="1"/>
    <col min="1538" max="1538" width="15.4" style="447" customWidth="1"/>
    <col min="1539" max="1539" width="15" style="447" customWidth="1"/>
    <col min="1540" max="1540" width="11.9" style="447" customWidth="1"/>
    <col min="1541" max="1787" width="9" style="447" customWidth="1"/>
    <col min="1788" max="1790" width="8.7" style="447"/>
    <col min="1791" max="1791" width="9.4" style="447" customWidth="1"/>
    <col min="1792" max="1792" width="5.5" style="447" customWidth="1"/>
    <col min="1793" max="1793" width="26.7" style="447" customWidth="1"/>
    <col min="1794" max="1794" width="15.4" style="447" customWidth="1"/>
    <col min="1795" max="1795" width="15" style="447" customWidth="1"/>
    <col min="1796" max="1796" width="11.9" style="447" customWidth="1"/>
    <col min="1797" max="2043" width="9" style="447" customWidth="1"/>
    <col min="2044" max="2046" width="8.7" style="447"/>
    <col min="2047" max="2047" width="9.4" style="447" customWidth="1"/>
    <col min="2048" max="2048" width="5.5" style="447" customWidth="1"/>
    <col min="2049" max="2049" width="26.7" style="447" customWidth="1"/>
    <col min="2050" max="2050" width="15.4" style="447" customWidth="1"/>
    <col min="2051" max="2051" width="15" style="447" customWidth="1"/>
    <col min="2052" max="2052" width="11.9" style="447" customWidth="1"/>
    <col min="2053" max="2299" width="9" style="447" customWidth="1"/>
    <col min="2300" max="2302" width="8.7" style="447"/>
    <col min="2303" max="2303" width="9.4" style="447" customWidth="1"/>
    <col min="2304" max="2304" width="5.5" style="447" customWidth="1"/>
    <col min="2305" max="2305" width="26.7" style="447" customWidth="1"/>
    <col min="2306" max="2306" width="15.4" style="447" customWidth="1"/>
    <col min="2307" max="2307" width="15" style="447" customWidth="1"/>
    <col min="2308" max="2308" width="11.9" style="447" customWidth="1"/>
    <col min="2309" max="2555" width="9" style="447" customWidth="1"/>
    <col min="2556" max="2558" width="8.7" style="447"/>
    <col min="2559" max="2559" width="9.4" style="447" customWidth="1"/>
    <col min="2560" max="2560" width="5.5" style="447" customWidth="1"/>
    <col min="2561" max="2561" width="26.7" style="447" customWidth="1"/>
    <col min="2562" max="2562" width="15.4" style="447" customWidth="1"/>
    <col min="2563" max="2563" width="15" style="447" customWidth="1"/>
    <col min="2564" max="2564" width="11.9" style="447" customWidth="1"/>
    <col min="2565" max="2811" width="9" style="447" customWidth="1"/>
    <col min="2812" max="2814" width="8.7" style="447"/>
    <col min="2815" max="2815" width="9.4" style="447" customWidth="1"/>
    <col min="2816" max="2816" width="5.5" style="447" customWidth="1"/>
    <col min="2817" max="2817" width="26.7" style="447" customWidth="1"/>
    <col min="2818" max="2818" width="15.4" style="447" customWidth="1"/>
    <col min="2819" max="2819" width="15" style="447" customWidth="1"/>
    <col min="2820" max="2820" width="11.9" style="447" customWidth="1"/>
    <col min="2821" max="3067" width="9" style="447" customWidth="1"/>
    <col min="3068" max="3070" width="8.7" style="447"/>
    <col min="3071" max="3071" width="9.4" style="447" customWidth="1"/>
    <col min="3072" max="3072" width="5.5" style="447" customWidth="1"/>
    <col min="3073" max="3073" width="26.7" style="447" customWidth="1"/>
    <col min="3074" max="3074" width="15.4" style="447" customWidth="1"/>
    <col min="3075" max="3075" width="15" style="447" customWidth="1"/>
    <col min="3076" max="3076" width="11.9" style="447" customWidth="1"/>
    <col min="3077" max="3323" width="9" style="447" customWidth="1"/>
    <col min="3324" max="3326" width="8.7" style="447"/>
    <col min="3327" max="3327" width="9.4" style="447" customWidth="1"/>
    <col min="3328" max="3328" width="5.5" style="447" customWidth="1"/>
    <col min="3329" max="3329" width="26.7" style="447" customWidth="1"/>
    <col min="3330" max="3330" width="15.4" style="447" customWidth="1"/>
    <col min="3331" max="3331" width="15" style="447" customWidth="1"/>
    <col min="3332" max="3332" width="11.9" style="447" customWidth="1"/>
    <col min="3333" max="3579" width="9" style="447" customWidth="1"/>
    <col min="3580" max="3582" width="8.7" style="447"/>
    <col min="3583" max="3583" width="9.4" style="447" customWidth="1"/>
    <col min="3584" max="3584" width="5.5" style="447" customWidth="1"/>
    <col min="3585" max="3585" width="26.7" style="447" customWidth="1"/>
    <col min="3586" max="3586" width="15.4" style="447" customWidth="1"/>
    <col min="3587" max="3587" width="15" style="447" customWidth="1"/>
    <col min="3588" max="3588" width="11.9" style="447" customWidth="1"/>
    <col min="3589" max="3835" width="9" style="447" customWidth="1"/>
    <col min="3836" max="3838" width="8.7" style="447"/>
    <col min="3839" max="3839" width="9.4" style="447" customWidth="1"/>
    <col min="3840" max="3840" width="5.5" style="447" customWidth="1"/>
    <col min="3841" max="3841" width="26.7" style="447" customWidth="1"/>
    <col min="3842" max="3842" width="15.4" style="447" customWidth="1"/>
    <col min="3843" max="3843" width="15" style="447" customWidth="1"/>
    <col min="3844" max="3844" width="11.9" style="447" customWidth="1"/>
    <col min="3845" max="4091" width="9" style="447" customWidth="1"/>
    <col min="4092" max="4094" width="8.7" style="447"/>
    <col min="4095" max="4095" width="9.4" style="447" customWidth="1"/>
    <col min="4096" max="4096" width="5.5" style="447" customWidth="1"/>
    <col min="4097" max="4097" width="26.7" style="447" customWidth="1"/>
    <col min="4098" max="4098" width="15.4" style="447" customWidth="1"/>
    <col min="4099" max="4099" width="15" style="447" customWidth="1"/>
    <col min="4100" max="4100" width="11.9" style="447" customWidth="1"/>
    <col min="4101" max="4347" width="9" style="447" customWidth="1"/>
    <col min="4348" max="4350" width="8.7" style="447"/>
    <col min="4351" max="4351" width="9.4" style="447" customWidth="1"/>
    <col min="4352" max="4352" width="5.5" style="447" customWidth="1"/>
    <col min="4353" max="4353" width="26.7" style="447" customWidth="1"/>
    <col min="4354" max="4354" width="15.4" style="447" customWidth="1"/>
    <col min="4355" max="4355" width="15" style="447" customWidth="1"/>
    <col min="4356" max="4356" width="11.9" style="447" customWidth="1"/>
    <col min="4357" max="4603" width="9" style="447" customWidth="1"/>
    <col min="4604" max="4606" width="8.7" style="447"/>
    <col min="4607" max="4607" width="9.4" style="447" customWidth="1"/>
    <col min="4608" max="4608" width="5.5" style="447" customWidth="1"/>
    <col min="4609" max="4609" width="26.7" style="447" customWidth="1"/>
    <col min="4610" max="4610" width="15.4" style="447" customWidth="1"/>
    <col min="4611" max="4611" width="15" style="447" customWidth="1"/>
    <col min="4612" max="4612" width="11.9" style="447" customWidth="1"/>
    <col min="4613" max="4859" width="9" style="447" customWidth="1"/>
    <col min="4860" max="4862" width="8.7" style="447"/>
    <col min="4863" max="4863" width="9.4" style="447" customWidth="1"/>
    <col min="4864" max="4864" width="5.5" style="447" customWidth="1"/>
    <col min="4865" max="4865" width="26.7" style="447" customWidth="1"/>
    <col min="4866" max="4866" width="15.4" style="447" customWidth="1"/>
    <col min="4867" max="4867" width="15" style="447" customWidth="1"/>
    <col min="4868" max="4868" width="11.9" style="447" customWidth="1"/>
    <col min="4869" max="5115" width="9" style="447" customWidth="1"/>
    <col min="5116" max="5118" width="8.7" style="447"/>
    <col min="5119" max="5119" width="9.4" style="447" customWidth="1"/>
    <col min="5120" max="5120" width="5.5" style="447" customWidth="1"/>
    <col min="5121" max="5121" width="26.7" style="447" customWidth="1"/>
    <col min="5122" max="5122" width="15.4" style="447" customWidth="1"/>
    <col min="5123" max="5123" width="15" style="447" customWidth="1"/>
    <col min="5124" max="5124" width="11.9" style="447" customWidth="1"/>
    <col min="5125" max="5371" width="9" style="447" customWidth="1"/>
    <col min="5372" max="5374" width="8.7" style="447"/>
    <col min="5375" max="5375" width="9.4" style="447" customWidth="1"/>
    <col min="5376" max="5376" width="5.5" style="447" customWidth="1"/>
    <col min="5377" max="5377" width="26.7" style="447" customWidth="1"/>
    <col min="5378" max="5378" width="15.4" style="447" customWidth="1"/>
    <col min="5379" max="5379" width="15" style="447" customWidth="1"/>
    <col min="5380" max="5380" width="11.9" style="447" customWidth="1"/>
    <col min="5381" max="5627" width="9" style="447" customWidth="1"/>
    <col min="5628" max="5630" width="8.7" style="447"/>
    <col min="5631" max="5631" width="9.4" style="447" customWidth="1"/>
    <col min="5632" max="5632" width="5.5" style="447" customWidth="1"/>
    <col min="5633" max="5633" width="26.7" style="447" customWidth="1"/>
    <col min="5634" max="5634" width="15.4" style="447" customWidth="1"/>
    <col min="5635" max="5635" width="15" style="447" customWidth="1"/>
    <col min="5636" max="5636" width="11.9" style="447" customWidth="1"/>
    <col min="5637" max="5883" width="9" style="447" customWidth="1"/>
    <col min="5884" max="5886" width="8.7" style="447"/>
    <col min="5887" max="5887" width="9.4" style="447" customWidth="1"/>
    <col min="5888" max="5888" width="5.5" style="447" customWidth="1"/>
    <col min="5889" max="5889" width="26.7" style="447" customWidth="1"/>
    <col min="5890" max="5890" width="15.4" style="447" customWidth="1"/>
    <col min="5891" max="5891" width="15" style="447" customWidth="1"/>
    <col min="5892" max="5892" width="11.9" style="447" customWidth="1"/>
    <col min="5893" max="6139" width="9" style="447" customWidth="1"/>
    <col min="6140" max="6142" width="8.7" style="447"/>
    <col min="6143" max="6143" width="9.4" style="447" customWidth="1"/>
    <col min="6144" max="6144" width="5.5" style="447" customWidth="1"/>
    <col min="6145" max="6145" width="26.7" style="447" customWidth="1"/>
    <col min="6146" max="6146" width="15.4" style="447" customWidth="1"/>
    <col min="6147" max="6147" width="15" style="447" customWidth="1"/>
    <col min="6148" max="6148" width="11.9" style="447" customWidth="1"/>
    <col min="6149" max="6395" width="9" style="447" customWidth="1"/>
    <col min="6396" max="6398" width="8.7" style="447"/>
    <col min="6399" max="6399" width="9.4" style="447" customWidth="1"/>
    <col min="6400" max="6400" width="5.5" style="447" customWidth="1"/>
    <col min="6401" max="6401" width="26.7" style="447" customWidth="1"/>
    <col min="6402" max="6402" width="15.4" style="447" customWidth="1"/>
    <col min="6403" max="6403" width="15" style="447" customWidth="1"/>
    <col min="6404" max="6404" width="11.9" style="447" customWidth="1"/>
    <col min="6405" max="6651" width="9" style="447" customWidth="1"/>
    <col min="6652" max="6654" width="8.7" style="447"/>
    <col min="6655" max="6655" width="9.4" style="447" customWidth="1"/>
    <col min="6656" max="6656" width="5.5" style="447" customWidth="1"/>
    <col min="6657" max="6657" width="26.7" style="447" customWidth="1"/>
    <col min="6658" max="6658" width="15.4" style="447" customWidth="1"/>
    <col min="6659" max="6659" width="15" style="447" customWidth="1"/>
    <col min="6660" max="6660" width="11.9" style="447" customWidth="1"/>
    <col min="6661" max="6907" width="9" style="447" customWidth="1"/>
    <col min="6908" max="6910" width="8.7" style="447"/>
    <col min="6911" max="6911" width="9.4" style="447" customWidth="1"/>
    <col min="6912" max="6912" width="5.5" style="447" customWidth="1"/>
    <col min="6913" max="6913" width="26.7" style="447" customWidth="1"/>
    <col min="6914" max="6914" width="15.4" style="447" customWidth="1"/>
    <col min="6915" max="6915" width="15" style="447" customWidth="1"/>
    <col min="6916" max="6916" width="11.9" style="447" customWidth="1"/>
    <col min="6917" max="7163" width="9" style="447" customWidth="1"/>
    <col min="7164" max="7166" width="8.7" style="447"/>
    <col min="7167" max="7167" width="9.4" style="447" customWidth="1"/>
    <col min="7168" max="7168" width="5.5" style="447" customWidth="1"/>
    <col min="7169" max="7169" width="26.7" style="447" customWidth="1"/>
    <col min="7170" max="7170" width="15.4" style="447" customWidth="1"/>
    <col min="7171" max="7171" width="15" style="447" customWidth="1"/>
    <col min="7172" max="7172" width="11.9" style="447" customWidth="1"/>
    <col min="7173" max="7419" width="9" style="447" customWidth="1"/>
    <col min="7420" max="7422" width="8.7" style="447"/>
    <col min="7423" max="7423" width="9.4" style="447" customWidth="1"/>
    <col min="7424" max="7424" width="5.5" style="447" customWidth="1"/>
    <col min="7425" max="7425" width="26.7" style="447" customWidth="1"/>
    <col min="7426" max="7426" width="15.4" style="447" customWidth="1"/>
    <col min="7427" max="7427" width="15" style="447" customWidth="1"/>
    <col min="7428" max="7428" width="11.9" style="447" customWidth="1"/>
    <col min="7429" max="7675" width="9" style="447" customWidth="1"/>
    <col min="7676" max="7678" width="8.7" style="447"/>
    <col min="7679" max="7679" width="9.4" style="447" customWidth="1"/>
    <col min="7680" max="7680" width="5.5" style="447" customWidth="1"/>
    <col min="7681" max="7681" width="26.7" style="447" customWidth="1"/>
    <col min="7682" max="7682" width="15.4" style="447" customWidth="1"/>
    <col min="7683" max="7683" width="15" style="447" customWidth="1"/>
    <col min="7684" max="7684" width="11.9" style="447" customWidth="1"/>
    <col min="7685" max="7931" width="9" style="447" customWidth="1"/>
    <col min="7932" max="7934" width="8.7" style="447"/>
    <col min="7935" max="7935" width="9.4" style="447" customWidth="1"/>
    <col min="7936" max="7936" width="5.5" style="447" customWidth="1"/>
    <col min="7937" max="7937" width="26.7" style="447" customWidth="1"/>
    <col min="7938" max="7938" width="15.4" style="447" customWidth="1"/>
    <col min="7939" max="7939" width="15" style="447" customWidth="1"/>
    <col min="7940" max="7940" width="11.9" style="447" customWidth="1"/>
    <col min="7941" max="8187" width="9" style="447" customWidth="1"/>
    <col min="8188" max="8190" width="8.7" style="447"/>
    <col min="8191" max="8191" width="9.4" style="447" customWidth="1"/>
    <col min="8192" max="8192" width="5.5" style="447" customWidth="1"/>
    <col min="8193" max="8193" width="26.7" style="447" customWidth="1"/>
    <col min="8194" max="8194" width="15.4" style="447" customWidth="1"/>
    <col min="8195" max="8195" width="15" style="447" customWidth="1"/>
    <col min="8196" max="8196" width="11.9" style="447" customWidth="1"/>
    <col min="8197" max="8443" width="9" style="447" customWidth="1"/>
    <col min="8444" max="8446" width="8.7" style="447"/>
    <col min="8447" max="8447" width="9.4" style="447" customWidth="1"/>
    <col min="8448" max="8448" width="5.5" style="447" customWidth="1"/>
    <col min="8449" max="8449" width="26.7" style="447" customWidth="1"/>
    <col min="8450" max="8450" width="15.4" style="447" customWidth="1"/>
    <col min="8451" max="8451" width="15" style="447" customWidth="1"/>
    <col min="8452" max="8452" width="11.9" style="447" customWidth="1"/>
    <col min="8453" max="8699" width="9" style="447" customWidth="1"/>
    <col min="8700" max="8702" width="8.7" style="447"/>
    <col min="8703" max="8703" width="9.4" style="447" customWidth="1"/>
    <col min="8704" max="8704" width="5.5" style="447" customWidth="1"/>
    <col min="8705" max="8705" width="26.7" style="447" customWidth="1"/>
    <col min="8706" max="8706" width="15.4" style="447" customWidth="1"/>
    <col min="8707" max="8707" width="15" style="447" customWidth="1"/>
    <col min="8708" max="8708" width="11.9" style="447" customWidth="1"/>
    <col min="8709" max="8955" width="9" style="447" customWidth="1"/>
    <col min="8956" max="8958" width="8.7" style="447"/>
    <col min="8959" max="8959" width="9.4" style="447" customWidth="1"/>
    <col min="8960" max="8960" width="5.5" style="447" customWidth="1"/>
    <col min="8961" max="8961" width="26.7" style="447" customWidth="1"/>
    <col min="8962" max="8962" width="15.4" style="447" customWidth="1"/>
    <col min="8963" max="8963" width="15" style="447" customWidth="1"/>
    <col min="8964" max="8964" width="11.9" style="447" customWidth="1"/>
    <col min="8965" max="9211" width="9" style="447" customWidth="1"/>
    <col min="9212" max="9214" width="8.7" style="447"/>
    <col min="9215" max="9215" width="9.4" style="447" customWidth="1"/>
    <col min="9216" max="9216" width="5.5" style="447" customWidth="1"/>
    <col min="9217" max="9217" width="26.7" style="447" customWidth="1"/>
    <col min="9218" max="9218" width="15.4" style="447" customWidth="1"/>
    <col min="9219" max="9219" width="15" style="447" customWidth="1"/>
    <col min="9220" max="9220" width="11.9" style="447" customWidth="1"/>
    <col min="9221" max="9467" width="9" style="447" customWidth="1"/>
    <col min="9468" max="9470" width="8.7" style="447"/>
    <col min="9471" max="9471" width="9.4" style="447" customWidth="1"/>
    <col min="9472" max="9472" width="5.5" style="447" customWidth="1"/>
    <col min="9473" max="9473" width="26.7" style="447" customWidth="1"/>
    <col min="9474" max="9474" width="15.4" style="447" customWidth="1"/>
    <col min="9475" max="9475" width="15" style="447" customWidth="1"/>
    <col min="9476" max="9476" width="11.9" style="447" customWidth="1"/>
    <col min="9477" max="9723" width="9" style="447" customWidth="1"/>
    <col min="9724" max="9726" width="8.7" style="447"/>
    <col min="9727" max="9727" width="9.4" style="447" customWidth="1"/>
    <col min="9728" max="9728" width="5.5" style="447" customWidth="1"/>
    <col min="9729" max="9729" width="26.7" style="447" customWidth="1"/>
    <col min="9730" max="9730" width="15.4" style="447" customWidth="1"/>
    <col min="9731" max="9731" width="15" style="447" customWidth="1"/>
    <col min="9732" max="9732" width="11.9" style="447" customWidth="1"/>
    <col min="9733" max="9979" width="9" style="447" customWidth="1"/>
    <col min="9980" max="9982" width="8.7" style="447"/>
    <col min="9983" max="9983" width="9.4" style="447" customWidth="1"/>
    <col min="9984" max="9984" width="5.5" style="447" customWidth="1"/>
    <col min="9985" max="9985" width="26.7" style="447" customWidth="1"/>
    <col min="9986" max="9986" width="15.4" style="447" customWidth="1"/>
    <col min="9987" max="9987" width="15" style="447" customWidth="1"/>
    <col min="9988" max="9988" width="11.9" style="447" customWidth="1"/>
    <col min="9989" max="10235" width="9" style="447" customWidth="1"/>
    <col min="10236" max="10238" width="8.7" style="447"/>
    <col min="10239" max="10239" width="9.4" style="447" customWidth="1"/>
    <col min="10240" max="10240" width="5.5" style="447" customWidth="1"/>
    <col min="10241" max="10241" width="26.7" style="447" customWidth="1"/>
    <col min="10242" max="10242" width="15.4" style="447" customWidth="1"/>
    <col min="10243" max="10243" width="15" style="447" customWidth="1"/>
    <col min="10244" max="10244" width="11.9" style="447" customWidth="1"/>
    <col min="10245" max="10491" width="9" style="447" customWidth="1"/>
    <col min="10492" max="10494" width="8.7" style="447"/>
    <col min="10495" max="10495" width="9.4" style="447" customWidth="1"/>
    <col min="10496" max="10496" width="5.5" style="447" customWidth="1"/>
    <col min="10497" max="10497" width="26.7" style="447" customWidth="1"/>
    <col min="10498" max="10498" width="15.4" style="447" customWidth="1"/>
    <col min="10499" max="10499" width="15" style="447" customWidth="1"/>
    <col min="10500" max="10500" width="11.9" style="447" customWidth="1"/>
    <col min="10501" max="10747" width="9" style="447" customWidth="1"/>
    <col min="10748" max="10750" width="8.7" style="447"/>
    <col min="10751" max="10751" width="9.4" style="447" customWidth="1"/>
    <col min="10752" max="10752" width="5.5" style="447" customWidth="1"/>
    <col min="10753" max="10753" width="26.7" style="447" customWidth="1"/>
    <col min="10754" max="10754" width="15.4" style="447" customWidth="1"/>
    <col min="10755" max="10755" width="15" style="447" customWidth="1"/>
    <col min="10756" max="10756" width="11.9" style="447" customWidth="1"/>
    <col min="10757" max="11003" width="9" style="447" customWidth="1"/>
    <col min="11004" max="11006" width="8.7" style="447"/>
    <col min="11007" max="11007" width="9.4" style="447" customWidth="1"/>
    <col min="11008" max="11008" width="5.5" style="447" customWidth="1"/>
    <col min="11009" max="11009" width="26.7" style="447" customWidth="1"/>
    <col min="11010" max="11010" width="15.4" style="447" customWidth="1"/>
    <col min="11011" max="11011" width="15" style="447" customWidth="1"/>
    <col min="11012" max="11012" width="11.9" style="447" customWidth="1"/>
    <col min="11013" max="11259" width="9" style="447" customWidth="1"/>
    <col min="11260" max="11262" width="8.7" style="447"/>
    <col min="11263" max="11263" width="9.4" style="447" customWidth="1"/>
    <col min="11264" max="11264" width="5.5" style="447" customWidth="1"/>
    <col min="11265" max="11265" width="26.7" style="447" customWidth="1"/>
    <col min="11266" max="11266" width="15.4" style="447" customWidth="1"/>
    <col min="11267" max="11267" width="15" style="447" customWidth="1"/>
    <col min="11268" max="11268" width="11.9" style="447" customWidth="1"/>
    <col min="11269" max="11515" width="9" style="447" customWidth="1"/>
    <col min="11516" max="11518" width="8.7" style="447"/>
    <col min="11519" max="11519" width="9.4" style="447" customWidth="1"/>
    <col min="11520" max="11520" width="5.5" style="447" customWidth="1"/>
    <col min="11521" max="11521" width="26.7" style="447" customWidth="1"/>
    <col min="11522" max="11522" width="15.4" style="447" customWidth="1"/>
    <col min="11523" max="11523" width="15" style="447" customWidth="1"/>
    <col min="11524" max="11524" width="11.9" style="447" customWidth="1"/>
    <col min="11525" max="11771" width="9" style="447" customWidth="1"/>
    <col min="11772" max="11774" width="8.7" style="447"/>
    <col min="11775" max="11775" width="9.4" style="447" customWidth="1"/>
    <col min="11776" max="11776" width="5.5" style="447" customWidth="1"/>
    <col min="11777" max="11777" width="26.7" style="447" customWidth="1"/>
    <col min="11778" max="11778" width="15.4" style="447" customWidth="1"/>
    <col min="11779" max="11779" width="15" style="447" customWidth="1"/>
    <col min="11780" max="11780" width="11.9" style="447" customWidth="1"/>
    <col min="11781" max="12027" width="9" style="447" customWidth="1"/>
    <col min="12028" max="12030" width="8.7" style="447"/>
    <col min="12031" max="12031" width="9.4" style="447" customWidth="1"/>
    <col min="12032" max="12032" width="5.5" style="447" customWidth="1"/>
    <col min="12033" max="12033" width="26.7" style="447" customWidth="1"/>
    <col min="12034" max="12034" width="15.4" style="447" customWidth="1"/>
    <col min="12035" max="12035" width="15" style="447" customWidth="1"/>
    <col min="12036" max="12036" width="11.9" style="447" customWidth="1"/>
    <col min="12037" max="12283" width="9" style="447" customWidth="1"/>
    <col min="12284" max="12286" width="8.7" style="447"/>
    <col min="12287" max="12287" width="9.4" style="447" customWidth="1"/>
    <col min="12288" max="12288" width="5.5" style="447" customWidth="1"/>
    <col min="12289" max="12289" width="26.7" style="447" customWidth="1"/>
    <col min="12290" max="12290" width="15.4" style="447" customWidth="1"/>
    <col min="12291" max="12291" width="15" style="447" customWidth="1"/>
    <col min="12292" max="12292" width="11.9" style="447" customWidth="1"/>
    <col min="12293" max="12539" width="9" style="447" customWidth="1"/>
    <col min="12540" max="12542" width="8.7" style="447"/>
    <col min="12543" max="12543" width="9.4" style="447" customWidth="1"/>
    <col min="12544" max="12544" width="5.5" style="447" customWidth="1"/>
    <col min="12545" max="12545" width="26.7" style="447" customWidth="1"/>
    <col min="12546" max="12546" width="15.4" style="447" customWidth="1"/>
    <col min="12547" max="12547" width="15" style="447" customWidth="1"/>
    <col min="12548" max="12548" width="11.9" style="447" customWidth="1"/>
    <col min="12549" max="12795" width="9" style="447" customWidth="1"/>
    <col min="12796" max="12798" width="8.7" style="447"/>
    <col min="12799" max="12799" width="9.4" style="447" customWidth="1"/>
    <col min="12800" max="12800" width="5.5" style="447" customWidth="1"/>
    <col min="12801" max="12801" width="26.7" style="447" customWidth="1"/>
    <col min="12802" max="12802" width="15.4" style="447" customWidth="1"/>
    <col min="12803" max="12803" width="15" style="447" customWidth="1"/>
    <col min="12804" max="12804" width="11.9" style="447" customWidth="1"/>
    <col min="12805" max="13051" width="9" style="447" customWidth="1"/>
    <col min="13052" max="13054" width="8.7" style="447"/>
    <col min="13055" max="13055" width="9.4" style="447" customWidth="1"/>
    <col min="13056" max="13056" width="5.5" style="447" customWidth="1"/>
    <col min="13057" max="13057" width="26.7" style="447" customWidth="1"/>
    <col min="13058" max="13058" width="15.4" style="447" customWidth="1"/>
    <col min="13059" max="13059" width="15" style="447" customWidth="1"/>
    <col min="13060" max="13060" width="11.9" style="447" customWidth="1"/>
    <col min="13061" max="13307" width="9" style="447" customWidth="1"/>
    <col min="13308" max="13310" width="8.7" style="447"/>
    <col min="13311" max="13311" width="9.4" style="447" customWidth="1"/>
    <col min="13312" max="13312" width="5.5" style="447" customWidth="1"/>
    <col min="13313" max="13313" width="26.7" style="447" customWidth="1"/>
    <col min="13314" max="13314" width="15.4" style="447" customWidth="1"/>
    <col min="13315" max="13315" width="15" style="447" customWidth="1"/>
    <col min="13316" max="13316" width="11.9" style="447" customWidth="1"/>
    <col min="13317" max="13563" width="9" style="447" customWidth="1"/>
    <col min="13564" max="13566" width="8.7" style="447"/>
    <col min="13567" max="13567" width="9.4" style="447" customWidth="1"/>
    <col min="13568" max="13568" width="5.5" style="447" customWidth="1"/>
    <col min="13569" max="13569" width="26.7" style="447" customWidth="1"/>
    <col min="13570" max="13570" width="15.4" style="447" customWidth="1"/>
    <col min="13571" max="13571" width="15" style="447" customWidth="1"/>
    <col min="13572" max="13572" width="11.9" style="447" customWidth="1"/>
    <col min="13573" max="13819" width="9" style="447" customWidth="1"/>
    <col min="13820" max="13822" width="8.7" style="447"/>
    <col min="13823" max="13823" width="9.4" style="447" customWidth="1"/>
    <col min="13824" max="13824" width="5.5" style="447" customWidth="1"/>
    <col min="13825" max="13825" width="26.7" style="447" customWidth="1"/>
    <col min="13826" max="13826" width="15.4" style="447" customWidth="1"/>
    <col min="13827" max="13827" width="15" style="447" customWidth="1"/>
    <col min="13828" max="13828" width="11.9" style="447" customWidth="1"/>
    <col min="13829" max="14075" width="9" style="447" customWidth="1"/>
    <col min="14076" max="14078" width="8.7" style="447"/>
    <col min="14079" max="14079" width="9.4" style="447" customWidth="1"/>
    <col min="14080" max="14080" width="5.5" style="447" customWidth="1"/>
    <col min="14081" max="14081" width="26.7" style="447" customWidth="1"/>
    <col min="14082" max="14082" width="15.4" style="447" customWidth="1"/>
    <col min="14083" max="14083" width="15" style="447" customWidth="1"/>
    <col min="14084" max="14084" width="11.9" style="447" customWidth="1"/>
    <col min="14085" max="14331" width="9" style="447" customWidth="1"/>
    <col min="14332" max="14334" width="8.7" style="447"/>
    <col min="14335" max="14335" width="9.4" style="447" customWidth="1"/>
    <col min="14336" max="14336" width="5.5" style="447" customWidth="1"/>
    <col min="14337" max="14337" width="26.7" style="447" customWidth="1"/>
    <col min="14338" max="14338" width="15.4" style="447" customWidth="1"/>
    <col min="14339" max="14339" width="15" style="447" customWidth="1"/>
    <col min="14340" max="14340" width="11.9" style="447" customWidth="1"/>
    <col min="14341" max="14587" width="9" style="447" customWidth="1"/>
    <col min="14588" max="14590" width="8.7" style="447"/>
    <col min="14591" max="14591" width="9.4" style="447" customWidth="1"/>
    <col min="14592" max="14592" width="5.5" style="447" customWidth="1"/>
    <col min="14593" max="14593" width="26.7" style="447" customWidth="1"/>
    <col min="14594" max="14594" width="15.4" style="447" customWidth="1"/>
    <col min="14595" max="14595" width="15" style="447" customWidth="1"/>
    <col min="14596" max="14596" width="11.9" style="447" customWidth="1"/>
    <col min="14597" max="14843" width="9" style="447" customWidth="1"/>
    <col min="14844" max="14846" width="8.7" style="447"/>
    <col min="14847" max="14847" width="9.4" style="447" customWidth="1"/>
    <col min="14848" max="14848" width="5.5" style="447" customWidth="1"/>
    <col min="14849" max="14849" width="26.7" style="447" customWidth="1"/>
    <col min="14850" max="14850" width="15.4" style="447" customWidth="1"/>
    <col min="14851" max="14851" width="15" style="447" customWidth="1"/>
    <col min="14852" max="14852" width="11.9" style="447" customWidth="1"/>
    <col min="14853" max="15099" width="9" style="447" customWidth="1"/>
    <col min="15100" max="15102" width="8.7" style="447"/>
    <col min="15103" max="15103" width="9.4" style="447" customWidth="1"/>
    <col min="15104" max="15104" width="5.5" style="447" customWidth="1"/>
    <col min="15105" max="15105" width="26.7" style="447" customWidth="1"/>
    <col min="15106" max="15106" width="15.4" style="447" customWidth="1"/>
    <col min="15107" max="15107" width="15" style="447" customWidth="1"/>
    <col min="15108" max="15108" width="11.9" style="447" customWidth="1"/>
    <col min="15109" max="15355" width="9" style="447" customWidth="1"/>
    <col min="15356" max="15358" width="8.7" style="447"/>
    <col min="15359" max="15359" width="9.4" style="447" customWidth="1"/>
    <col min="15360" max="15360" width="5.5" style="447" customWidth="1"/>
    <col min="15361" max="15361" width="26.7" style="447" customWidth="1"/>
    <col min="15362" max="15362" width="15.4" style="447" customWidth="1"/>
    <col min="15363" max="15363" width="15" style="447" customWidth="1"/>
    <col min="15364" max="15364" width="11.9" style="447" customWidth="1"/>
    <col min="15365" max="15611" width="9" style="447" customWidth="1"/>
    <col min="15612" max="15614" width="8.7" style="447"/>
    <col min="15615" max="15615" width="9.4" style="447" customWidth="1"/>
    <col min="15616" max="15616" width="5.5" style="447" customWidth="1"/>
    <col min="15617" max="15617" width="26.7" style="447" customWidth="1"/>
    <col min="15618" max="15618" width="15.4" style="447" customWidth="1"/>
    <col min="15619" max="15619" width="15" style="447" customWidth="1"/>
    <col min="15620" max="15620" width="11.9" style="447" customWidth="1"/>
    <col min="15621" max="15867" width="9" style="447" customWidth="1"/>
    <col min="15868" max="15870" width="8.7" style="447"/>
    <col min="15871" max="15871" width="9.4" style="447" customWidth="1"/>
    <col min="15872" max="15872" width="5.5" style="447" customWidth="1"/>
    <col min="15873" max="15873" width="26.7" style="447" customWidth="1"/>
    <col min="15874" max="15874" width="15.4" style="447" customWidth="1"/>
    <col min="15875" max="15875" width="15" style="447" customWidth="1"/>
    <col min="15876" max="15876" width="11.9" style="447" customWidth="1"/>
    <col min="15877" max="16123" width="9" style="447" customWidth="1"/>
    <col min="16124" max="16126" width="8.7" style="447"/>
    <col min="16127" max="16127" width="9.4" style="447" customWidth="1"/>
    <col min="16128" max="16128" width="5.5" style="447" customWidth="1"/>
    <col min="16129" max="16129" width="26.7" style="447" customWidth="1"/>
    <col min="16130" max="16130" width="15.4" style="447" customWidth="1"/>
    <col min="16131" max="16131" width="15" style="447" customWidth="1"/>
    <col min="16132" max="16132" width="11.9" style="447" customWidth="1"/>
    <col min="16133" max="16379" width="9" style="447" customWidth="1"/>
    <col min="16380" max="16382" width="8.7" style="447"/>
    <col min="16383" max="16384" width="9" style="447"/>
  </cols>
  <sheetData>
    <row r="1" ht="19" customHeight="1" spans="1:4">
      <c r="A1" s="369" t="s">
        <v>12</v>
      </c>
      <c r="B1" s="448"/>
      <c r="C1" s="440"/>
      <c r="D1" s="449"/>
    </row>
    <row r="2" ht="29" customHeight="1" spans="1:4">
      <c r="A2" s="450" t="str">
        <f>目录!B10</f>
        <v>2023年全市新增政府一般债券资金安排情况表</v>
      </c>
      <c r="B2" s="450"/>
      <c r="C2" s="450"/>
      <c r="D2" s="450"/>
    </row>
    <row r="3" spans="1:4">
      <c r="A3" s="451"/>
      <c r="B3" s="374"/>
      <c r="C3" s="372"/>
      <c r="D3" s="448" t="s">
        <v>39</v>
      </c>
    </row>
    <row r="4" s="439" customFormat="1" ht="41.4" customHeight="1" spans="1:251">
      <c r="A4" s="375" t="s">
        <v>1345</v>
      </c>
      <c r="B4" s="452" t="s">
        <v>1346</v>
      </c>
      <c r="C4" s="452" t="s">
        <v>1347</v>
      </c>
      <c r="D4" s="452" t="s">
        <v>1348</v>
      </c>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3"/>
      <c r="DF4" s="443"/>
      <c r="DG4" s="443"/>
      <c r="DH4" s="443"/>
      <c r="DI4" s="443"/>
      <c r="DJ4" s="443"/>
      <c r="DK4" s="443"/>
      <c r="DL4" s="443"/>
      <c r="DM4" s="443"/>
      <c r="DN4" s="443"/>
      <c r="DO4" s="443"/>
      <c r="DP4" s="443"/>
      <c r="DQ4" s="443"/>
      <c r="DR4" s="443"/>
      <c r="DS4" s="443"/>
      <c r="DT4" s="443"/>
      <c r="DU4" s="443"/>
      <c r="DV4" s="443"/>
      <c r="DW4" s="443"/>
      <c r="DX4" s="443"/>
      <c r="DY4" s="443"/>
      <c r="DZ4" s="443"/>
      <c r="EA4" s="443"/>
      <c r="EB4" s="443"/>
      <c r="EC4" s="443"/>
      <c r="ED4" s="443"/>
      <c r="EE4" s="443"/>
      <c r="EF4" s="443"/>
      <c r="EG4" s="443"/>
      <c r="EH4" s="443"/>
      <c r="EI4" s="443"/>
      <c r="EJ4" s="443"/>
      <c r="EK4" s="443"/>
      <c r="EL4" s="443"/>
      <c r="EM4" s="443"/>
      <c r="EN4" s="443"/>
      <c r="EO4" s="443"/>
      <c r="EP4" s="443"/>
      <c r="EQ4" s="443"/>
      <c r="ER4" s="443"/>
      <c r="ES4" s="443"/>
      <c r="ET4" s="443"/>
      <c r="EU4" s="443"/>
      <c r="EV4" s="443"/>
      <c r="EW4" s="443"/>
      <c r="EX4" s="443"/>
      <c r="EY4" s="443"/>
      <c r="EZ4" s="443"/>
      <c r="FA4" s="443"/>
      <c r="FB4" s="443"/>
      <c r="FC4" s="443"/>
      <c r="FD4" s="443"/>
      <c r="FE4" s="443"/>
      <c r="FF4" s="443"/>
      <c r="FG4" s="443"/>
      <c r="FH4" s="443"/>
      <c r="FI4" s="443"/>
      <c r="FJ4" s="443"/>
      <c r="FK4" s="443"/>
      <c r="FL4" s="443"/>
      <c r="FM4" s="443"/>
      <c r="FN4" s="443"/>
      <c r="FO4" s="443"/>
      <c r="FP4" s="443"/>
      <c r="FQ4" s="443"/>
      <c r="FR4" s="443"/>
      <c r="FS4" s="443"/>
      <c r="FT4" s="443"/>
      <c r="FU4" s="443"/>
      <c r="FV4" s="443"/>
      <c r="FW4" s="443"/>
      <c r="FX4" s="443"/>
      <c r="FY4" s="443"/>
      <c r="FZ4" s="443"/>
      <c r="GA4" s="443"/>
      <c r="GB4" s="443"/>
      <c r="GC4" s="443"/>
      <c r="GD4" s="443"/>
      <c r="GE4" s="443"/>
      <c r="GF4" s="443"/>
      <c r="GG4" s="443"/>
      <c r="GH4" s="443"/>
      <c r="GI4" s="443"/>
      <c r="GJ4" s="443"/>
      <c r="GK4" s="443"/>
      <c r="GL4" s="443"/>
      <c r="GM4" s="443"/>
      <c r="GN4" s="443"/>
      <c r="GO4" s="443"/>
      <c r="GP4" s="443"/>
      <c r="GQ4" s="443"/>
      <c r="GR4" s="443"/>
      <c r="GS4" s="443"/>
      <c r="GT4" s="443"/>
      <c r="GU4" s="443"/>
      <c r="GV4" s="443"/>
      <c r="GW4" s="443"/>
      <c r="GX4" s="443"/>
      <c r="GY4" s="443"/>
      <c r="GZ4" s="443"/>
      <c r="HA4" s="443"/>
      <c r="HB4" s="443"/>
      <c r="HC4" s="443"/>
      <c r="HD4" s="443"/>
      <c r="HE4" s="443"/>
      <c r="HF4" s="443"/>
      <c r="HG4" s="443"/>
      <c r="HH4" s="443"/>
      <c r="HI4" s="443"/>
      <c r="HJ4" s="443"/>
      <c r="HK4" s="443"/>
      <c r="HL4" s="443"/>
      <c r="HM4" s="443"/>
      <c r="HN4" s="443"/>
      <c r="HO4" s="443"/>
      <c r="HP4" s="443"/>
      <c r="HQ4" s="443"/>
      <c r="HR4" s="443"/>
      <c r="HS4" s="443"/>
      <c r="HT4" s="443"/>
      <c r="HU4" s="443"/>
      <c r="HV4" s="443"/>
      <c r="HW4" s="443"/>
      <c r="HX4" s="443"/>
      <c r="HY4" s="443"/>
      <c r="HZ4" s="443"/>
      <c r="IA4" s="443"/>
      <c r="IB4" s="443"/>
      <c r="IC4" s="443"/>
      <c r="ID4" s="443"/>
      <c r="IE4" s="443"/>
      <c r="IF4" s="443"/>
      <c r="IG4" s="443"/>
      <c r="IH4" s="443"/>
      <c r="II4" s="443"/>
      <c r="IJ4" s="443"/>
      <c r="IK4" s="443"/>
      <c r="IL4" s="443"/>
      <c r="IM4" s="443"/>
      <c r="IN4" s="443"/>
      <c r="IO4" s="443"/>
      <c r="IP4" s="443"/>
      <c r="IQ4" s="443"/>
    </row>
    <row r="5" ht="41.4" customHeight="1" spans="1:4">
      <c r="A5" s="453" t="s">
        <v>1349</v>
      </c>
      <c r="B5" s="453"/>
      <c r="C5" s="453"/>
      <c r="D5" s="454">
        <f>D6+D17</f>
        <v>33987</v>
      </c>
    </row>
    <row r="6" ht="41.4" customHeight="1" spans="1:4">
      <c r="A6" s="455" t="s">
        <v>1350</v>
      </c>
      <c r="B6" s="360" t="s">
        <v>1351</v>
      </c>
      <c r="C6" s="360"/>
      <c r="D6" s="456">
        <f>SUM(D7:D15)</f>
        <v>33887</v>
      </c>
    </row>
    <row r="7" s="440" customFormat="1" ht="41.4" customHeight="1" spans="1:251">
      <c r="A7" s="455"/>
      <c r="B7" s="457">
        <v>1</v>
      </c>
      <c r="C7" s="355" t="s">
        <v>1352</v>
      </c>
      <c r="D7" s="458">
        <v>4000</v>
      </c>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45"/>
      <c r="DV7" s="445"/>
      <c r="DW7" s="445"/>
      <c r="DX7" s="445"/>
      <c r="DY7" s="445"/>
      <c r="DZ7" s="445"/>
      <c r="EA7" s="445"/>
      <c r="EB7" s="445"/>
      <c r="EC7" s="445"/>
      <c r="ED7" s="445"/>
      <c r="EE7" s="445"/>
      <c r="EF7" s="445"/>
      <c r="EG7" s="445"/>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5"/>
      <c r="FU7" s="445"/>
      <c r="FV7" s="445"/>
      <c r="FW7" s="445"/>
      <c r="FX7" s="445"/>
      <c r="FY7" s="445"/>
      <c r="FZ7" s="445"/>
      <c r="GA7" s="445"/>
      <c r="GB7" s="445"/>
      <c r="GC7" s="445"/>
      <c r="GD7" s="445"/>
      <c r="GE7" s="445"/>
      <c r="GF7" s="445"/>
      <c r="GG7" s="445"/>
      <c r="GH7" s="445"/>
      <c r="GI7" s="445"/>
      <c r="GJ7" s="445"/>
      <c r="GK7" s="445"/>
      <c r="GL7" s="445"/>
      <c r="GM7" s="445"/>
      <c r="GN7" s="445"/>
      <c r="GO7" s="445"/>
      <c r="GP7" s="445"/>
      <c r="GQ7" s="445"/>
      <c r="GR7" s="445"/>
      <c r="GS7" s="445"/>
      <c r="GT7" s="445"/>
      <c r="GU7" s="445"/>
      <c r="GV7" s="445"/>
      <c r="GW7" s="445"/>
      <c r="GX7" s="445"/>
      <c r="GY7" s="445"/>
      <c r="GZ7" s="445"/>
      <c r="HA7" s="445"/>
      <c r="HB7" s="445"/>
      <c r="HC7" s="445"/>
      <c r="HD7" s="445"/>
      <c r="HE7" s="445"/>
      <c r="HF7" s="445"/>
      <c r="HG7" s="445"/>
      <c r="HH7" s="445"/>
      <c r="HI7" s="445"/>
      <c r="HJ7" s="445"/>
      <c r="HK7" s="445"/>
      <c r="HL7" s="445"/>
      <c r="HM7" s="445"/>
      <c r="HN7" s="445"/>
      <c r="HO7" s="445"/>
      <c r="HP7" s="445"/>
      <c r="HQ7" s="445"/>
      <c r="HR7" s="445"/>
      <c r="HS7" s="445"/>
      <c r="HT7" s="445"/>
      <c r="HU7" s="445"/>
      <c r="HV7" s="445"/>
      <c r="HW7" s="445"/>
      <c r="HX7" s="445"/>
      <c r="HY7" s="445"/>
      <c r="HZ7" s="445"/>
      <c r="IA7" s="445"/>
      <c r="IB7" s="445"/>
      <c r="IC7" s="445"/>
      <c r="ID7" s="445"/>
      <c r="IE7" s="445"/>
      <c r="IF7" s="445"/>
      <c r="IG7" s="445"/>
      <c r="IH7" s="445"/>
      <c r="II7" s="445"/>
      <c r="IJ7" s="445"/>
      <c r="IK7" s="445"/>
      <c r="IL7" s="445"/>
      <c r="IM7" s="445"/>
      <c r="IN7" s="445"/>
      <c r="IO7" s="445"/>
      <c r="IP7" s="445"/>
      <c r="IQ7" s="445"/>
    </row>
    <row r="8" s="440" customFormat="1" ht="41.4" customHeight="1" spans="1:251">
      <c r="A8" s="455"/>
      <c r="B8" s="457">
        <v>2</v>
      </c>
      <c r="C8" s="355" t="s">
        <v>1353</v>
      </c>
      <c r="D8" s="458">
        <v>5714</v>
      </c>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c r="DJ8" s="445"/>
      <c r="DK8" s="445"/>
      <c r="DL8" s="445"/>
      <c r="DM8" s="445"/>
      <c r="DN8" s="445"/>
      <c r="DO8" s="445"/>
      <c r="DP8" s="445"/>
      <c r="DQ8" s="445"/>
      <c r="DR8" s="445"/>
      <c r="DS8" s="445"/>
      <c r="DT8" s="445"/>
      <c r="DU8" s="445"/>
      <c r="DV8" s="445"/>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5"/>
      <c r="GD8" s="445"/>
      <c r="GE8" s="445"/>
      <c r="GF8" s="445"/>
      <c r="GG8" s="445"/>
      <c r="GH8" s="445"/>
      <c r="GI8" s="445"/>
      <c r="GJ8" s="445"/>
      <c r="GK8" s="445"/>
      <c r="GL8" s="445"/>
      <c r="GM8" s="445"/>
      <c r="GN8" s="445"/>
      <c r="GO8" s="445"/>
      <c r="GP8" s="445"/>
      <c r="GQ8" s="445"/>
      <c r="GR8" s="445"/>
      <c r="GS8" s="445"/>
      <c r="GT8" s="445"/>
      <c r="GU8" s="445"/>
      <c r="GV8" s="445"/>
      <c r="GW8" s="445"/>
      <c r="GX8" s="445"/>
      <c r="GY8" s="445"/>
      <c r="GZ8" s="445"/>
      <c r="HA8" s="445"/>
      <c r="HB8" s="445"/>
      <c r="HC8" s="445"/>
      <c r="HD8" s="445"/>
      <c r="HE8" s="445"/>
      <c r="HF8" s="445"/>
      <c r="HG8" s="445"/>
      <c r="HH8" s="445"/>
      <c r="HI8" s="445"/>
      <c r="HJ8" s="445"/>
      <c r="HK8" s="445"/>
      <c r="HL8" s="445"/>
      <c r="HM8" s="445"/>
      <c r="HN8" s="445"/>
      <c r="HO8" s="445"/>
      <c r="HP8" s="445"/>
      <c r="HQ8" s="445"/>
      <c r="HR8" s="445"/>
      <c r="HS8" s="445"/>
      <c r="HT8" s="445"/>
      <c r="HU8" s="445"/>
      <c r="HV8" s="445"/>
      <c r="HW8" s="445"/>
      <c r="HX8" s="445"/>
      <c r="HY8" s="445"/>
      <c r="HZ8" s="445"/>
      <c r="IA8" s="445"/>
      <c r="IB8" s="445"/>
      <c r="IC8" s="445"/>
      <c r="ID8" s="445"/>
      <c r="IE8" s="445"/>
      <c r="IF8" s="445"/>
      <c r="IG8" s="445"/>
      <c r="IH8" s="445"/>
      <c r="II8" s="445"/>
      <c r="IJ8" s="445"/>
      <c r="IK8" s="445"/>
      <c r="IL8" s="445"/>
      <c r="IM8" s="445"/>
      <c r="IN8" s="445"/>
      <c r="IO8" s="445"/>
      <c r="IP8" s="445"/>
      <c r="IQ8" s="445"/>
    </row>
    <row r="9" s="441" customFormat="1" ht="27" customHeight="1" spans="1:251">
      <c r="A9" s="455"/>
      <c r="B9" s="457">
        <v>3</v>
      </c>
      <c r="C9" s="355" t="s">
        <v>1354</v>
      </c>
      <c r="D9" s="458">
        <v>3351</v>
      </c>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c r="DK9" s="445"/>
      <c r="DL9" s="445"/>
      <c r="DM9" s="445"/>
      <c r="DN9" s="445"/>
      <c r="DO9" s="445"/>
      <c r="DP9" s="445"/>
      <c r="DQ9" s="445"/>
      <c r="DR9" s="445"/>
      <c r="DS9" s="445"/>
      <c r="DT9" s="445"/>
      <c r="DU9" s="445"/>
      <c r="DV9" s="445"/>
      <c r="DW9" s="445"/>
      <c r="DX9" s="445"/>
      <c r="DY9" s="445"/>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45"/>
      <c r="GD9" s="445"/>
      <c r="GE9" s="445"/>
      <c r="GF9" s="445"/>
      <c r="GG9" s="445"/>
      <c r="GH9" s="445"/>
      <c r="GI9" s="445"/>
      <c r="GJ9" s="445"/>
      <c r="GK9" s="445"/>
      <c r="GL9" s="445"/>
      <c r="GM9" s="445"/>
      <c r="GN9" s="445"/>
      <c r="GO9" s="445"/>
      <c r="GP9" s="445"/>
      <c r="GQ9" s="445"/>
      <c r="GR9" s="445"/>
      <c r="GS9" s="445"/>
      <c r="GT9" s="445"/>
      <c r="GU9" s="445"/>
      <c r="GV9" s="445"/>
      <c r="GW9" s="445"/>
      <c r="GX9" s="445"/>
      <c r="GY9" s="445"/>
      <c r="GZ9" s="445"/>
      <c r="HA9" s="445"/>
      <c r="HB9" s="445"/>
      <c r="HC9" s="445"/>
      <c r="HD9" s="445"/>
      <c r="HE9" s="445"/>
      <c r="HF9" s="445"/>
      <c r="HG9" s="445"/>
      <c r="HH9" s="445"/>
      <c r="HI9" s="445"/>
      <c r="HJ9" s="445"/>
      <c r="HK9" s="445"/>
      <c r="HL9" s="445"/>
      <c r="HM9" s="445"/>
      <c r="HN9" s="445"/>
      <c r="HO9" s="445"/>
      <c r="HP9" s="445"/>
      <c r="HQ9" s="445"/>
      <c r="HR9" s="445"/>
      <c r="HS9" s="445"/>
      <c r="HT9" s="445"/>
      <c r="HU9" s="445"/>
      <c r="HV9" s="445"/>
      <c r="HW9" s="445"/>
      <c r="HX9" s="445"/>
      <c r="HY9" s="445"/>
      <c r="HZ9" s="445"/>
      <c r="IA9" s="445"/>
      <c r="IB9" s="445"/>
      <c r="IC9" s="445"/>
      <c r="ID9" s="445"/>
      <c r="IE9" s="445"/>
      <c r="IF9" s="445"/>
      <c r="IG9" s="445"/>
      <c r="IH9" s="445"/>
      <c r="II9" s="445"/>
      <c r="IJ9" s="445"/>
      <c r="IK9" s="445"/>
      <c r="IL9" s="445"/>
      <c r="IM9" s="445"/>
      <c r="IN9" s="445"/>
      <c r="IO9" s="445"/>
      <c r="IP9" s="445"/>
      <c r="IQ9" s="445"/>
    </row>
    <row r="10" s="442" customFormat="1" ht="28" customHeight="1" spans="1:251">
      <c r="A10" s="455"/>
      <c r="B10" s="457">
        <v>4</v>
      </c>
      <c r="C10" s="355" t="s">
        <v>1355</v>
      </c>
      <c r="D10" s="458">
        <v>4000</v>
      </c>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row>
    <row r="11" s="442" customFormat="1" ht="40" customHeight="1" spans="1:251">
      <c r="A11" s="455"/>
      <c r="B11" s="457">
        <v>5</v>
      </c>
      <c r="C11" s="355" t="s">
        <v>1356</v>
      </c>
      <c r="D11" s="458">
        <v>4377</v>
      </c>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row>
    <row r="12" ht="33" customHeight="1" spans="1:4">
      <c r="A12" s="455"/>
      <c r="B12" s="457">
        <v>6</v>
      </c>
      <c r="C12" s="355" t="s">
        <v>1357</v>
      </c>
      <c r="D12" s="458">
        <v>8345</v>
      </c>
    </row>
    <row r="13" ht="40" customHeight="1" spans="1:4">
      <c r="A13" s="455"/>
      <c r="B13" s="457">
        <v>7</v>
      </c>
      <c r="C13" s="355" t="s">
        <v>1358</v>
      </c>
      <c r="D13" s="458">
        <v>1000</v>
      </c>
    </row>
    <row r="14" ht="39" customHeight="1" spans="1:4">
      <c r="A14" s="455"/>
      <c r="B14" s="457">
        <v>8</v>
      </c>
      <c r="C14" s="355" t="s">
        <v>1359</v>
      </c>
      <c r="D14" s="458">
        <v>1000</v>
      </c>
    </row>
    <row r="15" ht="37" customHeight="1" spans="1:4">
      <c r="A15" s="455"/>
      <c r="B15" s="457">
        <v>9</v>
      </c>
      <c r="C15" s="355" t="s">
        <v>1360</v>
      </c>
      <c r="D15" s="458">
        <v>2100</v>
      </c>
    </row>
    <row r="16" ht="32" customHeight="1" spans="1:4">
      <c r="A16" s="455" t="s">
        <v>1337</v>
      </c>
      <c r="B16" s="460" t="s">
        <v>1361</v>
      </c>
      <c r="C16" s="461"/>
      <c r="D16" s="456">
        <v>100</v>
      </c>
    </row>
    <row r="17" ht="27" customHeight="1" spans="1:4">
      <c r="A17" s="455"/>
      <c r="B17" s="457">
        <v>1</v>
      </c>
      <c r="C17" s="355" t="s">
        <v>1362</v>
      </c>
      <c r="D17" s="458">
        <v>100</v>
      </c>
    </row>
  </sheetData>
  <mergeCells count="4">
    <mergeCell ref="A2:D2"/>
    <mergeCell ref="A5:C5"/>
    <mergeCell ref="B6:C6"/>
    <mergeCell ref="B16:C16"/>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77"/>
  <sheetViews>
    <sheetView showZeros="0" view="pageBreakPreview" zoomScaleNormal="115" workbookViewId="0">
      <pane ySplit="5" topLeftCell="A6" activePane="bottomLeft" state="frozen"/>
      <selection/>
      <selection pane="bottomLeft" activeCell="H9" sqref="H9"/>
    </sheetView>
  </sheetViews>
  <sheetFormatPr defaultColWidth="9" defaultRowHeight="13.5" outlineLevelCol="7"/>
  <cols>
    <col min="1" max="1" width="41" style="388" customWidth="1"/>
    <col min="2" max="2" width="11.7" style="388" customWidth="1"/>
    <col min="3" max="4" width="12.9" style="388" customWidth="1"/>
    <col min="5" max="6" width="8.7" style="388" customWidth="1"/>
    <col min="7" max="7" width="9" style="388"/>
    <col min="8" max="8" width="12.6" style="435"/>
    <col min="9" max="16384" width="9" style="388"/>
  </cols>
  <sheetData>
    <row r="1" ht="14.25" spans="1:6">
      <c r="A1" s="425" t="s">
        <v>14</v>
      </c>
      <c r="B1" s="426"/>
      <c r="C1" s="426"/>
      <c r="D1" s="426"/>
      <c r="E1" s="426"/>
      <c r="F1" s="426"/>
    </row>
    <row r="2" s="385" customFormat="1" ht="30" customHeight="1" spans="1:8">
      <c r="A2" s="390" t="s">
        <v>1363</v>
      </c>
      <c r="B2" s="390"/>
      <c r="C2" s="390"/>
      <c r="D2" s="390"/>
      <c r="E2" s="390"/>
      <c r="F2" s="390"/>
      <c r="H2" s="436"/>
    </row>
    <row r="3" ht="14.25" customHeight="1" spans="6:6">
      <c r="F3" s="392" t="s">
        <v>39</v>
      </c>
    </row>
    <row r="4" s="424" customFormat="1" ht="26" customHeight="1" spans="1:8">
      <c r="A4" s="280" t="s">
        <v>40</v>
      </c>
      <c r="B4" s="280" t="s">
        <v>41</v>
      </c>
      <c r="C4" s="280" t="s">
        <v>42</v>
      </c>
      <c r="D4" s="280" t="s">
        <v>43</v>
      </c>
      <c r="E4" s="280"/>
      <c r="F4" s="280"/>
      <c r="H4" s="437"/>
    </row>
    <row r="5" s="424" customFormat="1" ht="39" customHeight="1" spans="1:8">
      <c r="A5" s="280"/>
      <c r="B5" s="280"/>
      <c r="C5" s="280"/>
      <c r="D5" s="280" t="s">
        <v>46</v>
      </c>
      <c r="E5" s="397" t="s">
        <v>47</v>
      </c>
      <c r="F5" s="397" t="s">
        <v>48</v>
      </c>
      <c r="H5" s="437"/>
    </row>
    <row r="6" s="387" customFormat="1" ht="25" customHeight="1" spans="1:8">
      <c r="A6" s="398" t="s">
        <v>1364</v>
      </c>
      <c r="B6" s="399">
        <v>0</v>
      </c>
      <c r="C6" s="399">
        <v>0</v>
      </c>
      <c r="D6" s="399">
        <v>0</v>
      </c>
      <c r="E6" s="120" t="s">
        <v>1365</v>
      </c>
      <c r="F6" s="120" t="s">
        <v>1365</v>
      </c>
      <c r="H6" s="438"/>
    </row>
    <row r="7" s="387" customFormat="1" ht="25" customHeight="1" spans="1:8">
      <c r="A7" s="398" t="s">
        <v>1366</v>
      </c>
      <c r="B7" s="399">
        <v>0</v>
      </c>
      <c r="C7" s="399">
        <v>0</v>
      </c>
      <c r="D7" s="399">
        <v>0</v>
      </c>
      <c r="E7" s="120" t="s">
        <v>1365</v>
      </c>
      <c r="F7" s="120" t="s">
        <v>1365</v>
      </c>
      <c r="H7" s="438"/>
    </row>
    <row r="8" s="387" customFormat="1" ht="25" customHeight="1" spans="1:8">
      <c r="A8" s="398" t="s">
        <v>1367</v>
      </c>
      <c r="B8" s="399">
        <v>0</v>
      </c>
      <c r="C8" s="399">
        <v>0</v>
      </c>
      <c r="D8" s="399">
        <v>0</v>
      </c>
      <c r="E8" s="120" t="s">
        <v>1365</v>
      </c>
      <c r="F8" s="120" t="s">
        <v>1365</v>
      </c>
      <c r="H8" s="438"/>
    </row>
    <row r="9" s="387" customFormat="1" ht="25" customHeight="1" spans="1:8">
      <c r="A9" s="398" t="s">
        <v>1368</v>
      </c>
      <c r="B9" s="399">
        <v>280</v>
      </c>
      <c r="C9" s="399">
        <v>0</v>
      </c>
      <c r="D9" s="399">
        <v>280</v>
      </c>
      <c r="E9" s="120">
        <v>1</v>
      </c>
      <c r="F9" s="120" t="s">
        <v>1365</v>
      </c>
      <c r="H9" s="438"/>
    </row>
    <row r="10" s="387" customFormat="1" ht="25" customHeight="1" spans="1:8">
      <c r="A10" s="398" t="s">
        <v>1369</v>
      </c>
      <c r="B10" s="399">
        <v>180</v>
      </c>
      <c r="C10" s="399">
        <v>0</v>
      </c>
      <c r="D10" s="399">
        <v>180</v>
      </c>
      <c r="E10" s="120">
        <v>1</v>
      </c>
      <c r="F10" s="120" t="s">
        <v>1365</v>
      </c>
      <c r="H10" s="438"/>
    </row>
    <row r="11" s="387" customFormat="1" ht="25" customHeight="1" spans="1:8">
      <c r="A11" s="398" t="s">
        <v>1370</v>
      </c>
      <c r="B11" s="399">
        <v>924140</v>
      </c>
      <c r="C11" s="399">
        <v>717789</v>
      </c>
      <c r="D11" s="399">
        <v>1300040</v>
      </c>
      <c r="E11" s="120">
        <v>1.40675655203757</v>
      </c>
      <c r="F11" s="120">
        <v>1.81117292129024</v>
      </c>
      <c r="H11" s="438"/>
    </row>
    <row r="12" s="388" customFormat="1" ht="25" customHeight="1" spans="1:8">
      <c r="A12" s="407" t="s">
        <v>1371</v>
      </c>
      <c r="B12" s="402">
        <v>924140</v>
      </c>
      <c r="C12" s="402">
        <v>649117</v>
      </c>
      <c r="D12" s="402">
        <v>1267140</v>
      </c>
      <c r="E12" s="103">
        <v>1.3711558854719</v>
      </c>
      <c r="F12" s="103">
        <v>1.95209800390376</v>
      </c>
      <c r="H12" s="435"/>
    </row>
    <row r="13" s="388" customFormat="1" ht="25" customHeight="1" spans="1:8">
      <c r="A13" s="407" t="s">
        <v>1372</v>
      </c>
      <c r="B13" s="402">
        <v>0</v>
      </c>
      <c r="C13" s="402">
        <v>3127</v>
      </c>
      <c r="D13" s="402">
        <v>0</v>
      </c>
      <c r="E13" s="103" t="s">
        <v>1365</v>
      </c>
      <c r="F13" s="103"/>
      <c r="H13" s="435"/>
    </row>
    <row r="14" s="388" customFormat="1" ht="25" customHeight="1" spans="1:8">
      <c r="A14" s="407" t="s">
        <v>1373</v>
      </c>
      <c r="B14" s="402">
        <v>0</v>
      </c>
      <c r="C14" s="402">
        <v>56420</v>
      </c>
      <c r="D14" s="402">
        <v>35000</v>
      </c>
      <c r="E14" s="103" t="s">
        <v>1365</v>
      </c>
      <c r="F14" s="103">
        <v>0.620347394540943</v>
      </c>
      <c r="H14" s="435"/>
    </row>
    <row r="15" s="388" customFormat="1" ht="25" customHeight="1" spans="1:8">
      <c r="A15" s="407" t="s">
        <v>1374</v>
      </c>
      <c r="B15" s="402">
        <v>0</v>
      </c>
      <c r="C15" s="402">
        <v>-6256</v>
      </c>
      <c r="D15" s="402">
        <v>-2100</v>
      </c>
      <c r="E15" s="103" t="s">
        <v>1365</v>
      </c>
      <c r="F15" s="103">
        <v>0.335677749360614</v>
      </c>
      <c r="H15" s="435"/>
    </row>
    <row r="16" s="388" customFormat="1" ht="25" customHeight="1" spans="1:8">
      <c r="A16" s="407" t="s">
        <v>1375</v>
      </c>
      <c r="B16" s="402">
        <v>0</v>
      </c>
      <c r="C16" s="402">
        <v>15381</v>
      </c>
      <c r="D16" s="402">
        <v>0</v>
      </c>
      <c r="E16" s="103" t="s">
        <v>1365</v>
      </c>
      <c r="F16" s="103"/>
      <c r="H16" s="435"/>
    </row>
    <row r="17" s="387" customFormat="1" ht="25" customHeight="1" spans="1:8">
      <c r="A17" s="398" t="s">
        <v>1376</v>
      </c>
      <c r="B17" s="399">
        <v>0</v>
      </c>
      <c r="C17" s="399">
        <v>0</v>
      </c>
      <c r="D17" s="399">
        <v>0</v>
      </c>
      <c r="E17" s="120" t="s">
        <v>1365</v>
      </c>
      <c r="F17" s="120" t="s">
        <v>1365</v>
      </c>
      <c r="H17" s="438"/>
    </row>
    <row r="18" s="387" customFormat="1" ht="25" customHeight="1" spans="1:8">
      <c r="A18" s="398" t="s">
        <v>1377</v>
      </c>
      <c r="B18" s="399">
        <v>0</v>
      </c>
      <c r="C18" s="399">
        <v>0</v>
      </c>
      <c r="D18" s="399">
        <v>0</v>
      </c>
      <c r="E18" s="120" t="s">
        <v>1365</v>
      </c>
      <c r="F18" s="120" t="s">
        <v>1365</v>
      </c>
      <c r="H18" s="438"/>
    </row>
    <row r="19" s="388" customFormat="1" ht="25" customHeight="1" spans="1:8">
      <c r="A19" s="407" t="s">
        <v>1378</v>
      </c>
      <c r="B19" s="402">
        <v>0</v>
      </c>
      <c r="C19" s="402">
        <v>0</v>
      </c>
      <c r="D19" s="402">
        <v>0</v>
      </c>
      <c r="E19" s="103" t="s">
        <v>1365</v>
      </c>
      <c r="F19" s="103" t="s">
        <v>1365</v>
      </c>
      <c r="H19" s="435"/>
    </row>
    <row r="20" s="388" customFormat="1" ht="25" customHeight="1" spans="1:8">
      <c r="A20" s="407" t="s">
        <v>1379</v>
      </c>
      <c r="B20" s="402">
        <v>0</v>
      </c>
      <c r="C20" s="402">
        <v>0</v>
      </c>
      <c r="D20" s="402">
        <v>0</v>
      </c>
      <c r="E20" s="103" t="s">
        <v>1365</v>
      </c>
      <c r="F20" s="103" t="s">
        <v>1365</v>
      </c>
      <c r="H20" s="435"/>
    </row>
    <row r="21" s="387" customFormat="1" ht="25" customHeight="1" spans="1:8">
      <c r="A21" s="398" t="s">
        <v>1380</v>
      </c>
      <c r="B21" s="399">
        <v>12100</v>
      </c>
      <c r="C21" s="399">
        <v>21625</v>
      </c>
      <c r="D21" s="399">
        <v>15674</v>
      </c>
      <c r="E21" s="120">
        <v>1.29537190082645</v>
      </c>
      <c r="F21" s="120">
        <v>0.724809248554913</v>
      </c>
      <c r="H21" s="438"/>
    </row>
    <row r="22" s="387" customFormat="1" ht="25" customHeight="1" spans="1:8">
      <c r="A22" s="398" t="s">
        <v>1381</v>
      </c>
      <c r="B22" s="399">
        <v>0</v>
      </c>
      <c r="C22" s="399">
        <v>0</v>
      </c>
      <c r="D22" s="399">
        <v>0</v>
      </c>
      <c r="E22" s="120" t="s">
        <v>1365</v>
      </c>
      <c r="F22" s="120" t="s">
        <v>1365</v>
      </c>
      <c r="H22" s="438"/>
    </row>
    <row r="23" s="387" customFormat="1" ht="25" customHeight="1" spans="1:8">
      <c r="A23" s="398" t="s">
        <v>1382</v>
      </c>
      <c r="B23" s="399">
        <v>0</v>
      </c>
      <c r="C23" s="399">
        <v>0</v>
      </c>
      <c r="D23" s="399">
        <v>0</v>
      </c>
      <c r="E23" s="120" t="s">
        <v>1365</v>
      </c>
      <c r="F23" s="120" t="s">
        <v>1365</v>
      </c>
      <c r="H23" s="438"/>
    </row>
    <row r="24" s="387" customFormat="1" ht="25" customHeight="1" spans="1:8">
      <c r="A24" s="398" t="s">
        <v>1383</v>
      </c>
      <c r="B24" s="399">
        <v>0</v>
      </c>
      <c r="C24" s="399">
        <v>0</v>
      </c>
      <c r="D24" s="399">
        <v>0</v>
      </c>
      <c r="E24" s="120" t="s">
        <v>1365</v>
      </c>
      <c r="F24" s="120" t="s">
        <v>1365</v>
      </c>
      <c r="H24" s="438"/>
    </row>
    <row r="25" s="387" customFormat="1" ht="25" customHeight="1" spans="1:8">
      <c r="A25" s="398" t="s">
        <v>1384</v>
      </c>
      <c r="B25" s="399">
        <v>6895</v>
      </c>
      <c r="C25" s="399">
        <v>5908</v>
      </c>
      <c r="D25" s="399">
        <v>7500</v>
      </c>
      <c r="E25" s="120">
        <v>1.08774474256708</v>
      </c>
      <c r="F25" s="120">
        <v>1.26946513202437</v>
      </c>
      <c r="H25" s="438"/>
    </row>
    <row r="26" s="387" customFormat="1" ht="25" customHeight="1" spans="1:8">
      <c r="A26" s="398" t="s">
        <v>1385</v>
      </c>
      <c r="B26" s="399">
        <v>0</v>
      </c>
      <c r="C26" s="399">
        <v>0</v>
      </c>
      <c r="D26" s="399">
        <v>0</v>
      </c>
      <c r="E26" s="120" t="s">
        <v>1365</v>
      </c>
      <c r="F26" s="120" t="s">
        <v>1365</v>
      </c>
      <c r="H26" s="438"/>
    </row>
    <row r="27" s="388" customFormat="1" ht="25" customHeight="1" spans="1:8">
      <c r="A27" s="407" t="s">
        <v>1386</v>
      </c>
      <c r="B27" s="402">
        <v>0</v>
      </c>
      <c r="C27" s="402">
        <v>0</v>
      </c>
      <c r="D27" s="402">
        <v>0</v>
      </c>
      <c r="E27" s="103" t="s">
        <v>1365</v>
      </c>
      <c r="F27" s="103" t="s">
        <v>1365</v>
      </c>
      <c r="H27" s="435"/>
    </row>
    <row r="28" s="388" customFormat="1" ht="25" customHeight="1" spans="1:8">
      <c r="A28" s="407" t="s">
        <v>1387</v>
      </c>
      <c r="B28" s="402">
        <v>0</v>
      </c>
      <c r="C28" s="402">
        <v>0</v>
      </c>
      <c r="D28" s="402">
        <v>0</v>
      </c>
      <c r="E28" s="103" t="s">
        <v>1365</v>
      </c>
      <c r="F28" s="103" t="s">
        <v>1365</v>
      </c>
      <c r="H28" s="435"/>
    </row>
    <row r="29" s="388" customFormat="1" ht="25" customHeight="1" spans="1:8">
      <c r="A29" s="407" t="s">
        <v>1388</v>
      </c>
      <c r="B29" s="402">
        <v>0</v>
      </c>
      <c r="C29" s="402">
        <v>0</v>
      </c>
      <c r="D29" s="402">
        <v>0</v>
      </c>
      <c r="E29" s="103" t="s">
        <v>1365</v>
      </c>
      <c r="F29" s="103" t="s">
        <v>1365</v>
      </c>
      <c r="H29" s="435"/>
    </row>
    <row r="30" s="388" customFormat="1" ht="25" customHeight="1" spans="1:8">
      <c r="A30" s="407" t="s">
        <v>1389</v>
      </c>
      <c r="B30" s="402">
        <v>0</v>
      </c>
      <c r="C30" s="402">
        <v>0</v>
      </c>
      <c r="D30" s="402">
        <v>0</v>
      </c>
      <c r="E30" s="103" t="s">
        <v>1365</v>
      </c>
      <c r="F30" s="103" t="s">
        <v>1365</v>
      </c>
      <c r="H30" s="435"/>
    </row>
    <row r="31" s="388" customFormat="1" ht="25" customHeight="1" spans="1:8">
      <c r="A31" s="407" t="s">
        <v>1390</v>
      </c>
      <c r="B31" s="402">
        <v>0</v>
      </c>
      <c r="C31" s="402">
        <v>0</v>
      </c>
      <c r="D31" s="402">
        <v>0</v>
      </c>
      <c r="E31" s="103" t="s">
        <v>1365</v>
      </c>
      <c r="F31" s="103" t="s">
        <v>1365</v>
      </c>
      <c r="H31" s="435"/>
    </row>
    <row r="32" s="387" customFormat="1" ht="25" customHeight="1" spans="1:8">
      <c r="A32" s="398" t="s">
        <v>1391</v>
      </c>
      <c r="B32" s="399">
        <v>500</v>
      </c>
      <c r="C32" s="399">
        <v>0</v>
      </c>
      <c r="D32" s="399">
        <v>0</v>
      </c>
      <c r="E32" s="120"/>
      <c r="F32" s="120"/>
      <c r="H32" s="438"/>
    </row>
    <row r="33" s="387" customFormat="1" ht="25" customHeight="1" spans="1:8">
      <c r="A33" s="311" t="s">
        <v>1392</v>
      </c>
      <c r="B33" s="399">
        <v>34997</v>
      </c>
      <c r="C33" s="399">
        <v>52481</v>
      </c>
      <c r="D33" s="399">
        <v>64031</v>
      </c>
      <c r="E33" s="120">
        <v>1.82961396691145</v>
      </c>
      <c r="F33" s="120">
        <v>1.22007964787256</v>
      </c>
      <c r="H33" s="438"/>
    </row>
    <row r="34" ht="25" customHeight="1" spans="1:6">
      <c r="A34" s="412"/>
      <c r="B34" s="402"/>
      <c r="C34" s="402"/>
      <c r="D34" s="402"/>
      <c r="E34" s="103"/>
      <c r="F34" s="103"/>
    </row>
    <row r="35" ht="25" customHeight="1" spans="1:6">
      <c r="A35" s="411" t="s">
        <v>75</v>
      </c>
      <c r="B35" s="399">
        <v>979092</v>
      </c>
      <c r="C35" s="399">
        <v>797803</v>
      </c>
      <c r="D35" s="399">
        <v>1387705</v>
      </c>
      <c r="E35" s="120">
        <v>1.41733871791415</v>
      </c>
      <c r="F35" s="120">
        <v>1.73940809949323</v>
      </c>
    </row>
    <row r="36" ht="20.1" customHeight="1"/>
    <row r="37" ht="20.1" customHeight="1" spans="4:4">
      <c r="D37" s="389"/>
    </row>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sheetData>
  <mergeCells count="5">
    <mergeCell ref="A2:F2"/>
    <mergeCell ref="D4:F4"/>
    <mergeCell ref="A4:A5"/>
    <mergeCell ref="B4:B5"/>
    <mergeCell ref="C4:C5"/>
  </mergeCells>
  <pageMargins left="0.700694444444445" right="0.700694444444445" top="0.751388888888889" bottom="0.751388888888889" header="0.298611111111111" footer="0.298611111111111"/>
  <pageSetup paperSize="9" scale="85" fitToHeight="0"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45"/>
  <sheetViews>
    <sheetView showGridLines="0" showZeros="0" view="pageBreakPreview" zoomScaleNormal="100" workbookViewId="0">
      <pane ySplit="5" topLeftCell="A18" activePane="bottomLeft" state="frozen"/>
      <selection/>
      <selection pane="bottomLeft" activeCell="D38" sqref="D38"/>
    </sheetView>
  </sheetViews>
  <sheetFormatPr defaultColWidth="9" defaultRowHeight="13.5" outlineLevelCol="5"/>
  <cols>
    <col min="1" max="1" width="40.5" style="388" customWidth="1"/>
    <col min="2" max="2" width="13.5" style="388" customWidth="1"/>
    <col min="3" max="4" width="11.7" style="388" customWidth="1"/>
    <col min="5" max="5" width="8.8" style="388" customWidth="1"/>
    <col min="6" max="6" width="9.7" style="388" customWidth="1"/>
    <col min="7" max="16384" width="9" style="388"/>
  </cols>
  <sheetData>
    <row r="1" ht="14.25" spans="1:6">
      <c r="A1" s="425" t="str">
        <f>目录!A12</f>
        <v>表9</v>
      </c>
      <c r="B1" s="426"/>
      <c r="C1" s="426"/>
      <c r="D1" s="426"/>
      <c r="E1" s="426"/>
      <c r="F1" s="426"/>
    </row>
    <row r="2" s="385" customFormat="1" ht="28" customHeight="1" spans="1:6">
      <c r="A2" s="390" t="str">
        <f>目录!B12</f>
        <v>2024年市级政府性基金预算收入表</v>
      </c>
      <c r="B2" s="390"/>
      <c r="C2" s="390"/>
      <c r="D2" s="390"/>
      <c r="E2" s="390"/>
      <c r="F2" s="390"/>
    </row>
    <row r="3" ht="14.25" customHeight="1" spans="6:6">
      <c r="F3" s="392" t="s">
        <v>39</v>
      </c>
    </row>
    <row r="4" s="424" customFormat="1" ht="31" customHeight="1" spans="1:6">
      <c r="A4" s="280" t="s">
        <v>40</v>
      </c>
      <c r="B4" s="280" t="s">
        <v>41</v>
      </c>
      <c r="C4" s="280" t="s">
        <v>42</v>
      </c>
      <c r="D4" s="280" t="s">
        <v>43</v>
      </c>
      <c r="E4" s="280"/>
      <c r="F4" s="280"/>
    </row>
    <row r="5" s="424" customFormat="1" ht="42" customHeight="1" spans="1:6">
      <c r="A5" s="280"/>
      <c r="B5" s="280"/>
      <c r="C5" s="280"/>
      <c r="D5" s="280" t="s">
        <v>46</v>
      </c>
      <c r="E5" s="397" t="s">
        <v>47</v>
      </c>
      <c r="F5" s="397" t="s">
        <v>48</v>
      </c>
    </row>
    <row r="6" ht="31" customHeight="1" spans="1:6">
      <c r="A6" s="398" t="s">
        <v>1364</v>
      </c>
      <c r="B6" s="399"/>
      <c r="C6" s="399"/>
      <c r="D6" s="399"/>
      <c r="E6" s="120" t="str">
        <f>IFERROR(D6/B6,"")</f>
        <v/>
      </c>
      <c r="F6" s="120" t="str">
        <f>IFERROR(D6/C6,"")</f>
        <v/>
      </c>
    </row>
    <row r="7" ht="31" customHeight="1" spans="1:6">
      <c r="A7" s="398" t="s">
        <v>1366</v>
      </c>
      <c r="B7" s="399"/>
      <c r="C7" s="399"/>
      <c r="D7" s="399"/>
      <c r="E7" s="120" t="str">
        <f t="shared" ref="E7:E33" si="0">IFERROR(D7/B7,"")</f>
        <v/>
      </c>
      <c r="F7" s="120" t="str">
        <f t="shared" ref="F7:F33" si="1">IFERROR(D7/C7,"")</f>
        <v/>
      </c>
    </row>
    <row r="8" ht="31" customHeight="1" spans="1:6">
      <c r="A8" s="398" t="s">
        <v>1367</v>
      </c>
      <c r="B8" s="399"/>
      <c r="C8" s="399"/>
      <c r="D8" s="399"/>
      <c r="E8" s="120" t="str">
        <f t="shared" si="0"/>
        <v/>
      </c>
      <c r="F8" s="120" t="str">
        <f t="shared" si="1"/>
        <v/>
      </c>
    </row>
    <row r="9" ht="31" customHeight="1" spans="1:6">
      <c r="A9" s="398" t="s">
        <v>1368</v>
      </c>
      <c r="B9" s="399"/>
      <c r="C9" s="399"/>
      <c r="D9" s="399"/>
      <c r="E9" s="120" t="str">
        <f t="shared" si="0"/>
        <v/>
      </c>
      <c r="F9" s="120" t="str">
        <f t="shared" si="1"/>
        <v/>
      </c>
    </row>
    <row r="10" ht="31" customHeight="1" spans="1:6">
      <c r="A10" s="398" t="s">
        <v>1369</v>
      </c>
      <c r="B10" s="399"/>
      <c r="C10" s="399"/>
      <c r="D10" s="399"/>
      <c r="E10" s="120" t="str">
        <f t="shared" si="0"/>
        <v/>
      </c>
      <c r="F10" s="120" t="str">
        <f t="shared" si="1"/>
        <v/>
      </c>
    </row>
    <row r="11" ht="31" customHeight="1" spans="1:6">
      <c r="A11" s="398" t="s">
        <v>1370</v>
      </c>
      <c r="B11" s="399">
        <f>SUM(B12:B16)</f>
        <v>800000</v>
      </c>
      <c r="C11" s="399">
        <f>SUM(C12:C16)</f>
        <v>524392</v>
      </c>
      <c r="D11" s="399">
        <f>SUM(D12:D16)</f>
        <v>820000</v>
      </c>
      <c r="E11" s="120">
        <f t="shared" si="0"/>
        <v>1.025</v>
      </c>
      <c r="F11" s="120">
        <f t="shared" si="1"/>
        <v>1.56371569360326</v>
      </c>
    </row>
    <row r="12" ht="31" customHeight="1" spans="1:6">
      <c r="A12" s="407" t="s">
        <v>1371</v>
      </c>
      <c r="B12" s="427">
        <v>800000</v>
      </c>
      <c r="C12" s="428">
        <v>514774</v>
      </c>
      <c r="D12" s="402">
        <v>820000</v>
      </c>
      <c r="E12" s="103">
        <f t="shared" si="0"/>
        <v>1.025</v>
      </c>
      <c r="F12" s="103">
        <f t="shared" si="1"/>
        <v>1.59293204396492</v>
      </c>
    </row>
    <row r="13" ht="31" customHeight="1" spans="1:6">
      <c r="A13" s="407" t="s">
        <v>1372</v>
      </c>
      <c r="B13" s="402"/>
      <c r="C13" s="428">
        <v>1028</v>
      </c>
      <c r="D13" s="402"/>
      <c r="E13" s="103"/>
      <c r="F13" s="103"/>
    </row>
    <row r="14" ht="31" customHeight="1" spans="1:6">
      <c r="A14" s="407" t="s">
        <v>1373</v>
      </c>
      <c r="B14" s="402"/>
      <c r="C14" s="428">
        <v>245</v>
      </c>
      <c r="D14" s="402"/>
      <c r="E14" s="103"/>
      <c r="F14" s="103"/>
    </row>
    <row r="15" ht="31" customHeight="1" spans="1:6">
      <c r="A15" s="407" t="s">
        <v>1374</v>
      </c>
      <c r="B15" s="402"/>
      <c r="C15" s="428">
        <v>0</v>
      </c>
      <c r="D15" s="402"/>
      <c r="E15" s="103"/>
      <c r="F15" s="103"/>
    </row>
    <row r="16" ht="31" customHeight="1" spans="1:6">
      <c r="A16" s="407" t="s">
        <v>1375</v>
      </c>
      <c r="B16" s="402"/>
      <c r="C16" s="428">
        <v>8345</v>
      </c>
      <c r="D16" s="402"/>
      <c r="E16" s="103"/>
      <c r="F16" s="103"/>
    </row>
    <row r="17" ht="31" customHeight="1" spans="1:6">
      <c r="A17" s="398" t="s">
        <v>1376</v>
      </c>
      <c r="B17" s="399"/>
      <c r="C17" s="399"/>
      <c r="D17" s="399"/>
      <c r="E17" s="120" t="str">
        <f t="shared" si="0"/>
        <v/>
      </c>
      <c r="F17" s="120" t="str">
        <f t="shared" si="1"/>
        <v/>
      </c>
    </row>
    <row r="18" ht="31" customHeight="1" spans="1:6">
      <c r="A18" s="398" t="s">
        <v>1377</v>
      </c>
      <c r="B18" s="399">
        <f>SUM(B19:B20)</f>
        <v>0</v>
      </c>
      <c r="C18" s="399">
        <v>0</v>
      </c>
      <c r="D18" s="399">
        <f>SUM(D19:D20)</f>
        <v>0</v>
      </c>
      <c r="E18" s="120" t="str">
        <f t="shared" si="0"/>
        <v/>
      </c>
      <c r="F18" s="120" t="str">
        <f t="shared" si="1"/>
        <v/>
      </c>
    </row>
    <row r="19" ht="31" customHeight="1" spans="1:6">
      <c r="A19" s="407" t="s">
        <v>1378</v>
      </c>
      <c r="B19" s="402"/>
      <c r="C19" s="428"/>
      <c r="D19" s="402"/>
      <c r="E19" s="103" t="str">
        <f t="shared" si="0"/>
        <v/>
      </c>
      <c r="F19" s="103" t="str">
        <f t="shared" si="1"/>
        <v/>
      </c>
    </row>
    <row r="20" ht="31" customHeight="1" spans="1:6">
      <c r="A20" s="407" t="s">
        <v>1379</v>
      </c>
      <c r="B20" s="402"/>
      <c r="C20" s="428"/>
      <c r="D20" s="402"/>
      <c r="E20" s="103" t="str">
        <f t="shared" si="0"/>
        <v/>
      </c>
      <c r="F20" s="103" t="str">
        <f t="shared" si="1"/>
        <v/>
      </c>
    </row>
    <row r="21" ht="31" customHeight="1" spans="1:6">
      <c r="A21" s="398" t="s">
        <v>1380</v>
      </c>
      <c r="B21" s="429">
        <v>2000</v>
      </c>
      <c r="C21" s="399">
        <v>2226</v>
      </c>
      <c r="D21" s="399">
        <v>2300</v>
      </c>
      <c r="E21" s="120">
        <f t="shared" si="0"/>
        <v>1.15</v>
      </c>
      <c r="F21" s="120">
        <f t="shared" si="1"/>
        <v>1.03324348607367</v>
      </c>
    </row>
    <row r="22" ht="31" customHeight="1" spans="1:6">
      <c r="A22" s="398" t="s">
        <v>1381</v>
      </c>
      <c r="B22" s="399"/>
      <c r="C22" s="399"/>
      <c r="D22" s="399"/>
      <c r="E22" s="120" t="str">
        <f t="shared" si="0"/>
        <v/>
      </c>
      <c r="F22" s="120" t="str">
        <f t="shared" si="1"/>
        <v/>
      </c>
    </row>
    <row r="23" ht="31" customHeight="1" spans="1:6">
      <c r="A23" s="398" t="s">
        <v>1382</v>
      </c>
      <c r="B23" s="399"/>
      <c r="C23" s="399"/>
      <c r="D23" s="399"/>
      <c r="E23" s="120" t="str">
        <f t="shared" si="0"/>
        <v/>
      </c>
      <c r="F23" s="120" t="str">
        <f t="shared" si="1"/>
        <v/>
      </c>
    </row>
    <row r="24" ht="31" customHeight="1" spans="1:6">
      <c r="A24" s="398" t="s">
        <v>1383</v>
      </c>
      <c r="B24" s="399"/>
      <c r="C24" s="399"/>
      <c r="D24" s="399"/>
      <c r="E24" s="120" t="str">
        <f t="shared" si="0"/>
        <v/>
      </c>
      <c r="F24" s="120" t="str">
        <f t="shared" si="1"/>
        <v/>
      </c>
    </row>
    <row r="25" ht="31" customHeight="1" spans="1:6">
      <c r="A25" s="398" t="s">
        <v>1384</v>
      </c>
      <c r="B25" s="429">
        <v>4000</v>
      </c>
      <c r="C25" s="399">
        <v>3583</v>
      </c>
      <c r="D25" s="399">
        <v>4200</v>
      </c>
      <c r="E25" s="120">
        <f t="shared" si="0"/>
        <v>1.05</v>
      </c>
      <c r="F25" s="120">
        <f t="shared" si="1"/>
        <v>1.1722020653084</v>
      </c>
    </row>
    <row r="26" ht="31" customHeight="1" spans="1:6">
      <c r="A26" s="398" t="s">
        <v>1385</v>
      </c>
      <c r="B26" s="399">
        <f>SUM(B27:B31)</f>
        <v>0</v>
      </c>
      <c r="C26" s="399">
        <v>0</v>
      </c>
      <c r="D26" s="399">
        <f>SUM(D27:D31)</f>
        <v>0</v>
      </c>
      <c r="E26" s="120" t="str">
        <f t="shared" si="0"/>
        <v/>
      </c>
      <c r="F26" s="120" t="str">
        <f t="shared" si="1"/>
        <v/>
      </c>
    </row>
    <row r="27" ht="31" customHeight="1" spans="1:6">
      <c r="A27" s="407" t="s">
        <v>1386</v>
      </c>
      <c r="B27" s="402"/>
      <c r="C27" s="428"/>
      <c r="D27" s="402"/>
      <c r="E27" s="103" t="str">
        <f t="shared" si="0"/>
        <v/>
      </c>
      <c r="F27" s="103" t="str">
        <f t="shared" si="1"/>
        <v/>
      </c>
    </row>
    <row r="28" ht="31" customHeight="1" spans="1:6">
      <c r="A28" s="407" t="s">
        <v>1387</v>
      </c>
      <c r="B28" s="402"/>
      <c r="C28" s="428"/>
      <c r="D28" s="402"/>
      <c r="E28" s="103" t="str">
        <f t="shared" si="0"/>
        <v/>
      </c>
      <c r="F28" s="103" t="str">
        <f t="shared" si="1"/>
        <v/>
      </c>
    </row>
    <row r="29" ht="31" customHeight="1" spans="1:6">
      <c r="A29" s="407" t="s">
        <v>1388</v>
      </c>
      <c r="B29" s="402"/>
      <c r="C29" s="428"/>
      <c r="D29" s="402"/>
      <c r="E29" s="103" t="str">
        <f t="shared" si="0"/>
        <v/>
      </c>
      <c r="F29" s="103" t="str">
        <f t="shared" si="1"/>
        <v/>
      </c>
    </row>
    <row r="30" ht="31" customHeight="1" spans="1:6">
      <c r="A30" s="407" t="s">
        <v>1389</v>
      </c>
      <c r="B30" s="402"/>
      <c r="C30" s="428"/>
      <c r="D30" s="402"/>
      <c r="E30" s="103" t="str">
        <f t="shared" si="0"/>
        <v/>
      </c>
      <c r="F30" s="103" t="str">
        <f t="shared" si="1"/>
        <v/>
      </c>
    </row>
    <row r="31" ht="31" customHeight="1" spans="1:6">
      <c r="A31" s="407" t="s">
        <v>1390</v>
      </c>
      <c r="B31" s="402"/>
      <c r="C31" s="428"/>
      <c r="D31" s="402"/>
      <c r="E31" s="103" t="str">
        <f t="shared" si="0"/>
        <v/>
      </c>
      <c r="F31" s="103" t="str">
        <f t="shared" si="1"/>
        <v/>
      </c>
    </row>
    <row r="32" ht="31" customHeight="1" spans="1:6">
      <c r="A32" s="398" t="s">
        <v>1391</v>
      </c>
      <c r="B32" s="399"/>
      <c r="C32" s="399"/>
      <c r="D32" s="399"/>
      <c r="E32" s="120" t="str">
        <f t="shared" si="0"/>
        <v/>
      </c>
      <c r="F32" s="120" t="str">
        <f t="shared" si="1"/>
        <v/>
      </c>
    </row>
    <row r="33" ht="31" customHeight="1" spans="1:6">
      <c r="A33" s="398" t="s">
        <v>1392</v>
      </c>
      <c r="B33" s="399"/>
      <c r="C33" s="399"/>
      <c r="D33" s="399"/>
      <c r="E33" s="120" t="str">
        <f t="shared" si="0"/>
        <v/>
      </c>
      <c r="F33" s="120" t="str">
        <f t="shared" si="1"/>
        <v/>
      </c>
    </row>
    <row r="34" ht="31" customHeight="1" spans="1:6">
      <c r="A34" s="430"/>
      <c r="B34" s="402"/>
      <c r="C34" s="402"/>
      <c r="D34" s="402"/>
      <c r="E34" s="103"/>
      <c r="F34" s="103"/>
    </row>
    <row r="35" ht="31" customHeight="1" spans="1:6">
      <c r="A35" s="411" t="s">
        <v>75</v>
      </c>
      <c r="B35" s="399">
        <f>SUM(B6:B11,B17:B18,B21:B26,B32:B33)</f>
        <v>806000</v>
      </c>
      <c r="C35" s="399">
        <f>SUM(C6:C11,C17:C18,C21:C26,C32:C33)</f>
        <v>530201</v>
      </c>
      <c r="D35" s="399">
        <f>SUM(D6:D11,D17:D18,D21:D26,D32:D33)</f>
        <v>826500</v>
      </c>
      <c r="E35" s="120">
        <f>IFERROR(D35/B35,"")</f>
        <v>1.02543424317618</v>
      </c>
      <c r="F35" s="120">
        <f>IFERROR(D35/C35,"")</f>
        <v>1.55884277849344</v>
      </c>
    </row>
    <row r="36" ht="31" customHeight="1" spans="1:6">
      <c r="A36" s="411"/>
      <c r="B36" s="399"/>
      <c r="C36" s="399"/>
      <c r="D36" s="399"/>
      <c r="E36" s="120"/>
      <c r="F36" s="120"/>
    </row>
    <row r="37" ht="31" customHeight="1" spans="1:6">
      <c r="A37" s="311" t="s">
        <v>1393</v>
      </c>
      <c r="B37" s="399">
        <f>SUM(B38:B41)</f>
        <v>148650</v>
      </c>
      <c r="C37" s="399">
        <f>SUM(C38:C41)</f>
        <v>151300</v>
      </c>
      <c r="D37" s="399">
        <f>SUM(D38:D41)</f>
        <v>438367.426</v>
      </c>
      <c r="E37" s="120">
        <f t="shared" ref="E37:E43" si="2">IFERROR(D37/B37,"")</f>
        <v>2.94899042045072</v>
      </c>
      <c r="F37" s="120">
        <f t="shared" ref="F37:F43" si="3">IFERROR(D37/C37,"")</f>
        <v>2.8973392333113</v>
      </c>
    </row>
    <row r="38" ht="31" customHeight="1" spans="1:6">
      <c r="A38" s="407" t="s">
        <v>1394</v>
      </c>
      <c r="B38" s="431">
        <v>10590</v>
      </c>
      <c r="C38" s="402">
        <v>13404</v>
      </c>
      <c r="D38" s="402">
        <v>14000</v>
      </c>
      <c r="E38" s="103">
        <f t="shared" si="2"/>
        <v>1.32200188857413</v>
      </c>
      <c r="F38" s="103">
        <f t="shared" si="3"/>
        <v>1.04446433900328</v>
      </c>
    </row>
    <row r="39" ht="31" customHeight="1" spans="1:6">
      <c r="A39" s="407" t="s">
        <v>1395</v>
      </c>
      <c r="B39" s="402"/>
      <c r="C39" s="402"/>
      <c r="D39" s="402"/>
      <c r="E39" s="103" t="str">
        <f t="shared" si="2"/>
        <v/>
      </c>
      <c r="F39" s="103" t="str">
        <f t="shared" si="3"/>
        <v/>
      </c>
    </row>
    <row r="40" ht="31" customHeight="1" spans="1:6">
      <c r="A40" s="407" t="s">
        <v>1396</v>
      </c>
      <c r="B40" s="431">
        <v>125010</v>
      </c>
      <c r="C40" s="402">
        <v>125010</v>
      </c>
      <c r="D40" s="402">
        <f>表11!C251</f>
        <v>406367.426</v>
      </c>
      <c r="E40" s="103">
        <f t="shared" si="2"/>
        <v>3.25067935365171</v>
      </c>
      <c r="F40" s="103">
        <f t="shared" si="3"/>
        <v>3.25067935365171</v>
      </c>
    </row>
    <row r="41" ht="31" customHeight="1" spans="1:6">
      <c r="A41" s="407" t="s">
        <v>1397</v>
      </c>
      <c r="B41" s="431">
        <v>13050</v>
      </c>
      <c r="C41" s="402">
        <v>12886</v>
      </c>
      <c r="D41" s="402">
        <v>18000</v>
      </c>
      <c r="E41" s="103">
        <f t="shared" si="2"/>
        <v>1.37931034482759</v>
      </c>
      <c r="F41" s="103">
        <f t="shared" si="3"/>
        <v>1.39686481452739</v>
      </c>
    </row>
    <row r="42" ht="31" customHeight="1" spans="1:6">
      <c r="A42" s="414" t="s">
        <v>1398</v>
      </c>
      <c r="B42" s="432"/>
      <c r="C42" s="399"/>
      <c r="D42" s="399"/>
      <c r="E42" s="120" t="str">
        <f t="shared" si="2"/>
        <v/>
      </c>
      <c r="F42" s="120" t="str">
        <f t="shared" si="3"/>
        <v/>
      </c>
    </row>
    <row r="43" ht="31" customHeight="1" spans="1:6">
      <c r="A43" s="414" t="s">
        <v>1399</v>
      </c>
      <c r="B43" s="433">
        <v>1210490</v>
      </c>
      <c r="C43" s="399">
        <v>1487866</v>
      </c>
      <c r="D43" s="399">
        <v>52280</v>
      </c>
      <c r="E43" s="120">
        <f t="shared" si="2"/>
        <v>0.0431891217606093</v>
      </c>
      <c r="F43" s="120">
        <f t="shared" si="3"/>
        <v>0.0351375728728259</v>
      </c>
    </row>
    <row r="44" ht="31" customHeight="1" spans="1:6">
      <c r="A44" s="413"/>
      <c r="B44" s="434"/>
      <c r="C44" s="434"/>
      <c r="D44" s="434"/>
      <c r="E44" s="103"/>
      <c r="F44" s="103"/>
    </row>
    <row r="45" ht="31" customHeight="1" spans="1:6">
      <c r="A45" s="411" t="s">
        <v>192</v>
      </c>
      <c r="B45" s="399">
        <f>SUM(B35,B37,B42:B43)</f>
        <v>2165140</v>
      </c>
      <c r="C45" s="399">
        <f>SUM(C35,C37,C42:C43)</f>
        <v>2169367</v>
      </c>
      <c r="D45" s="399">
        <f>SUM(D35,D37,D42:D43)</f>
        <v>1317147.426</v>
      </c>
      <c r="E45" s="120">
        <f>IFERROR(D45/B45,"")</f>
        <v>0.608342844342629</v>
      </c>
      <c r="F45" s="120">
        <f t="shared" ref="F45" si="4">IFERROR(D45/C45,"")</f>
        <v>0.607157491563207</v>
      </c>
    </row>
  </sheetData>
  <mergeCells count="5">
    <mergeCell ref="A2:F2"/>
    <mergeCell ref="D4:F4"/>
    <mergeCell ref="A4:A5"/>
    <mergeCell ref="B4:B5"/>
    <mergeCell ref="C4:C5"/>
  </mergeCells>
  <printOptions horizontalCentered="1"/>
  <pageMargins left="0.751388888888889" right="0.751388888888889" top="1" bottom="1" header="0.5" footer="0.5"/>
  <pageSetup paperSize="9" scale="84" fitToHeight="0"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86"/>
  <sheetViews>
    <sheetView showZeros="0" view="pageBreakPreview" zoomScale="115" zoomScaleNormal="100" workbookViewId="0">
      <pane ySplit="5" topLeftCell="A171" activePane="bottomLeft" state="frozen"/>
      <selection/>
      <selection pane="bottomLeft" activeCell="G185" sqref="G185"/>
    </sheetView>
  </sheetViews>
  <sheetFormatPr defaultColWidth="9" defaultRowHeight="13.5" outlineLevelCol="7"/>
  <cols>
    <col min="1" max="1" width="48" style="388" customWidth="1"/>
    <col min="2" max="4" width="11.7" style="388" customWidth="1"/>
    <col min="5" max="6" width="8.50833333333333" style="388" customWidth="1"/>
    <col min="7" max="7" width="9" style="388"/>
    <col min="8" max="8" width="12.6" style="389"/>
    <col min="9" max="16384" width="9" style="388"/>
  </cols>
  <sheetData>
    <row r="1" ht="19" customHeight="1" spans="1:1">
      <c r="A1" s="388" t="s">
        <v>16</v>
      </c>
    </row>
    <row r="2" s="385" customFormat="1" ht="28" customHeight="1" spans="1:8">
      <c r="A2" s="390" t="s">
        <v>1400</v>
      </c>
      <c r="B2" s="390"/>
      <c r="C2" s="390"/>
      <c r="D2" s="390"/>
      <c r="E2" s="390"/>
      <c r="F2" s="390"/>
      <c r="H2" s="391"/>
    </row>
    <row r="3" ht="14.25" customHeight="1" spans="6:6">
      <c r="F3" s="392" t="s">
        <v>39</v>
      </c>
    </row>
    <row r="4" s="386" customFormat="1" ht="26" customHeight="1" spans="1:8">
      <c r="A4" s="280" t="s">
        <v>40</v>
      </c>
      <c r="B4" s="280" t="s">
        <v>41</v>
      </c>
      <c r="C4" s="280" t="s">
        <v>42</v>
      </c>
      <c r="D4" s="280" t="s">
        <v>43</v>
      </c>
      <c r="E4" s="280"/>
      <c r="F4" s="280"/>
      <c r="H4" s="396"/>
    </row>
    <row r="5" s="386" customFormat="1" ht="39" customHeight="1" spans="1:8">
      <c r="A5" s="280"/>
      <c r="B5" s="280"/>
      <c r="C5" s="280"/>
      <c r="D5" s="280" t="s">
        <v>46</v>
      </c>
      <c r="E5" s="397" t="s">
        <v>47</v>
      </c>
      <c r="F5" s="397" t="s">
        <v>48</v>
      </c>
      <c r="H5" s="396"/>
    </row>
    <row r="6" s="387" customFormat="1" ht="20.1" customHeight="1" spans="1:8">
      <c r="A6" s="419" t="s">
        <v>1401</v>
      </c>
      <c r="B6" s="399">
        <v>12</v>
      </c>
      <c r="C6" s="399">
        <v>26</v>
      </c>
      <c r="D6" s="399">
        <v>0</v>
      </c>
      <c r="E6" s="120">
        <v>0</v>
      </c>
      <c r="F6" s="120">
        <v>0</v>
      </c>
      <c r="H6" s="400"/>
    </row>
    <row r="7" s="388" customFormat="1" ht="20.1" customHeight="1" outlineLevel="1" spans="1:8">
      <c r="A7" s="420" t="s">
        <v>1402</v>
      </c>
      <c r="B7" s="402">
        <v>12</v>
      </c>
      <c r="C7" s="402">
        <v>26</v>
      </c>
      <c r="D7" s="402">
        <v>0</v>
      </c>
      <c r="E7" s="103">
        <v>0</v>
      </c>
      <c r="F7" s="103">
        <v>0</v>
      </c>
      <c r="H7" s="389"/>
    </row>
    <row r="8" ht="20.1" customHeight="1" outlineLevel="2" spans="1:6">
      <c r="A8" s="421" t="s">
        <v>1403</v>
      </c>
      <c r="B8" s="402">
        <v>0</v>
      </c>
      <c r="C8" s="402">
        <v>0</v>
      </c>
      <c r="D8" s="402">
        <v>0</v>
      </c>
      <c r="E8" s="103"/>
      <c r="F8" s="103"/>
    </row>
    <row r="9" ht="20.1" customHeight="1" outlineLevel="2" spans="1:6">
      <c r="A9" s="421" t="s">
        <v>1404</v>
      </c>
      <c r="B9" s="402">
        <v>12</v>
      </c>
      <c r="C9" s="402">
        <v>26</v>
      </c>
      <c r="D9" s="402">
        <v>0</v>
      </c>
      <c r="E9" s="103">
        <v>0</v>
      </c>
      <c r="F9" s="103">
        <v>0</v>
      </c>
    </row>
    <row r="10" ht="20.1" customHeight="1" outlineLevel="2" spans="1:6">
      <c r="A10" s="421" t="s">
        <v>1405</v>
      </c>
      <c r="B10" s="402">
        <v>0</v>
      </c>
      <c r="C10" s="402">
        <v>0</v>
      </c>
      <c r="D10" s="402">
        <v>0</v>
      </c>
      <c r="E10" s="103" t="s">
        <v>1365</v>
      </c>
      <c r="F10" s="103" t="s">
        <v>1365</v>
      </c>
    </row>
    <row r="11" ht="20.1" customHeight="1" outlineLevel="2" spans="1:6">
      <c r="A11" s="421" t="s">
        <v>1406</v>
      </c>
      <c r="B11" s="402">
        <v>0</v>
      </c>
      <c r="C11" s="402">
        <v>0</v>
      </c>
      <c r="D11" s="402">
        <v>0</v>
      </c>
      <c r="E11" s="103" t="s">
        <v>1365</v>
      </c>
      <c r="F11" s="103" t="s">
        <v>1365</v>
      </c>
    </row>
    <row r="12" ht="20.1" customHeight="1" outlineLevel="2" spans="1:6">
      <c r="A12" s="421" t="s">
        <v>1407</v>
      </c>
      <c r="B12" s="402">
        <v>0</v>
      </c>
      <c r="C12" s="402">
        <v>0</v>
      </c>
      <c r="D12" s="402">
        <v>0</v>
      </c>
      <c r="E12" s="103"/>
      <c r="F12" s="103"/>
    </row>
    <row r="13" s="387" customFormat="1" ht="20.1" customHeight="1" outlineLevel="1" spans="1:8">
      <c r="A13" s="420" t="s">
        <v>1408</v>
      </c>
      <c r="B13" s="402">
        <v>0</v>
      </c>
      <c r="C13" s="402">
        <v>0</v>
      </c>
      <c r="D13" s="402">
        <v>0</v>
      </c>
      <c r="E13" s="103"/>
      <c r="F13" s="103"/>
      <c r="H13" s="400"/>
    </row>
    <row r="14" ht="20.1" customHeight="1" outlineLevel="2" spans="1:6">
      <c r="A14" s="421" t="s">
        <v>1409</v>
      </c>
      <c r="B14" s="402">
        <v>0</v>
      </c>
      <c r="C14" s="402">
        <v>0</v>
      </c>
      <c r="D14" s="402">
        <v>0</v>
      </c>
      <c r="E14" s="103"/>
      <c r="F14" s="103"/>
    </row>
    <row r="15" ht="20.1" customHeight="1" outlineLevel="2" spans="1:6">
      <c r="A15" s="421" t="s">
        <v>1410</v>
      </c>
      <c r="B15" s="402">
        <v>0</v>
      </c>
      <c r="C15" s="402">
        <v>0</v>
      </c>
      <c r="D15" s="402">
        <v>0</v>
      </c>
      <c r="E15" s="103"/>
      <c r="F15" s="103"/>
    </row>
    <row r="16" ht="20.1" customHeight="1" outlineLevel="2" spans="1:6">
      <c r="A16" s="421" t="s">
        <v>1411</v>
      </c>
      <c r="B16" s="402">
        <v>0</v>
      </c>
      <c r="C16" s="402">
        <v>0</v>
      </c>
      <c r="D16" s="402">
        <v>0</v>
      </c>
      <c r="E16" s="103"/>
      <c r="F16" s="103"/>
    </row>
    <row r="17" ht="20.1" customHeight="1" outlineLevel="2" spans="1:6">
      <c r="A17" s="421" t="s">
        <v>1412</v>
      </c>
      <c r="B17" s="402">
        <v>0</v>
      </c>
      <c r="C17" s="402">
        <v>0</v>
      </c>
      <c r="D17" s="402">
        <v>0</v>
      </c>
      <c r="E17" s="103"/>
      <c r="F17" s="103"/>
    </row>
    <row r="18" ht="20.1" customHeight="1" outlineLevel="2" spans="1:6">
      <c r="A18" s="421" t="s">
        <v>1413</v>
      </c>
      <c r="B18" s="402">
        <v>0</v>
      </c>
      <c r="C18" s="402">
        <v>0</v>
      </c>
      <c r="D18" s="402">
        <v>0</v>
      </c>
      <c r="E18" s="103"/>
      <c r="F18" s="103"/>
    </row>
    <row r="19" s="387" customFormat="1" ht="34" customHeight="1" outlineLevel="1" spans="1:8">
      <c r="A19" s="420" t="s">
        <v>1414</v>
      </c>
      <c r="B19" s="402">
        <v>0</v>
      </c>
      <c r="C19" s="402">
        <v>0</v>
      </c>
      <c r="D19" s="402">
        <v>0</v>
      </c>
      <c r="E19" s="103"/>
      <c r="F19" s="103"/>
      <c r="H19" s="400"/>
    </row>
    <row r="20" ht="20.1" customHeight="1" outlineLevel="2" spans="1:6">
      <c r="A20" s="404" t="s">
        <v>1415</v>
      </c>
      <c r="B20" s="402">
        <v>0</v>
      </c>
      <c r="C20" s="402">
        <v>0</v>
      </c>
      <c r="D20" s="402">
        <v>0</v>
      </c>
      <c r="E20" s="103"/>
      <c r="F20" s="103"/>
    </row>
    <row r="21" ht="34" customHeight="1" outlineLevel="2" spans="1:6">
      <c r="A21" s="404" t="s">
        <v>1416</v>
      </c>
      <c r="B21" s="402">
        <v>0</v>
      </c>
      <c r="C21" s="402">
        <v>0</v>
      </c>
      <c r="D21" s="402">
        <v>0</v>
      </c>
      <c r="E21" s="103"/>
      <c r="F21" s="103"/>
    </row>
    <row r="22" s="387" customFormat="1" ht="20.1" customHeight="1" spans="1:8">
      <c r="A22" s="419" t="s">
        <v>1417</v>
      </c>
      <c r="B22" s="399">
        <v>38</v>
      </c>
      <c r="C22" s="399">
        <v>412</v>
      </c>
      <c r="D22" s="399">
        <v>2</v>
      </c>
      <c r="E22" s="120">
        <v>0.0526315789473684</v>
      </c>
      <c r="F22" s="120">
        <v>0.00485436893203883</v>
      </c>
      <c r="H22" s="400"/>
    </row>
    <row r="23" ht="20.1" customHeight="1" outlineLevel="1" spans="1:6">
      <c r="A23" s="420" t="s">
        <v>1418</v>
      </c>
      <c r="B23" s="402">
        <v>38</v>
      </c>
      <c r="C23" s="402">
        <v>412</v>
      </c>
      <c r="D23" s="402">
        <v>2</v>
      </c>
      <c r="E23" s="103"/>
      <c r="F23" s="103"/>
    </row>
    <row r="24" ht="20.1" customHeight="1" outlineLevel="2" spans="1:6">
      <c r="A24" s="421" t="s">
        <v>1419</v>
      </c>
      <c r="B24" s="402">
        <v>38</v>
      </c>
      <c r="C24" s="402">
        <v>234</v>
      </c>
      <c r="D24" s="402">
        <v>2</v>
      </c>
      <c r="E24" s="103"/>
      <c r="F24" s="103"/>
    </row>
    <row r="25" ht="20.1" customHeight="1" outlineLevel="2" spans="1:6">
      <c r="A25" s="421" t="s">
        <v>1420</v>
      </c>
      <c r="B25" s="402">
        <v>0</v>
      </c>
      <c r="C25" s="402">
        <v>178</v>
      </c>
      <c r="D25" s="402">
        <v>0</v>
      </c>
      <c r="E25" s="103"/>
      <c r="F25" s="103"/>
    </row>
    <row r="26" ht="20.1" customHeight="1" outlineLevel="2" spans="1:6">
      <c r="A26" s="421" t="s">
        <v>1421</v>
      </c>
      <c r="B26" s="402">
        <v>0</v>
      </c>
      <c r="C26" s="402">
        <v>0</v>
      </c>
      <c r="D26" s="402">
        <v>0</v>
      </c>
      <c r="E26" s="103"/>
      <c r="F26" s="103"/>
    </row>
    <row r="27" ht="20.1" customHeight="1" outlineLevel="1" spans="1:6">
      <c r="A27" s="420" t="s">
        <v>1422</v>
      </c>
      <c r="B27" s="402">
        <v>0</v>
      </c>
      <c r="C27" s="402">
        <v>0</v>
      </c>
      <c r="D27" s="402">
        <v>0</v>
      </c>
      <c r="E27" s="103"/>
      <c r="F27" s="103"/>
    </row>
    <row r="28" ht="20.1" customHeight="1" outlineLevel="2" spans="1:6">
      <c r="A28" s="421" t="s">
        <v>1419</v>
      </c>
      <c r="B28" s="402">
        <v>0</v>
      </c>
      <c r="C28" s="402">
        <v>0</v>
      </c>
      <c r="D28" s="402">
        <v>0</v>
      </c>
      <c r="E28" s="103"/>
      <c r="F28" s="103"/>
    </row>
    <row r="29" ht="20.1" customHeight="1" outlineLevel="2" spans="1:6">
      <c r="A29" s="421" t="s">
        <v>1420</v>
      </c>
      <c r="B29" s="402">
        <v>0</v>
      </c>
      <c r="C29" s="402">
        <v>0</v>
      </c>
      <c r="D29" s="402">
        <v>0</v>
      </c>
      <c r="E29" s="103"/>
      <c r="F29" s="103"/>
    </row>
    <row r="30" ht="20.1" customHeight="1" outlineLevel="2" spans="1:6">
      <c r="A30" s="421" t="s">
        <v>1423</v>
      </c>
      <c r="B30" s="402">
        <v>0</v>
      </c>
      <c r="C30" s="402">
        <v>0</v>
      </c>
      <c r="D30" s="402">
        <v>0</v>
      </c>
      <c r="E30" s="103"/>
      <c r="F30" s="103"/>
    </row>
    <row r="31" ht="20.1" customHeight="1" outlineLevel="1" spans="1:6">
      <c r="A31" s="420" t="s">
        <v>1424</v>
      </c>
      <c r="B31" s="402">
        <v>0</v>
      </c>
      <c r="C31" s="402">
        <v>0</v>
      </c>
      <c r="D31" s="402">
        <v>0</v>
      </c>
      <c r="E31" s="103"/>
      <c r="F31" s="103"/>
    </row>
    <row r="32" ht="20.1" customHeight="1" outlineLevel="2" spans="1:6">
      <c r="A32" s="421" t="s">
        <v>1420</v>
      </c>
      <c r="B32" s="402">
        <v>0</v>
      </c>
      <c r="C32" s="402">
        <v>0</v>
      </c>
      <c r="D32" s="402">
        <v>0</v>
      </c>
      <c r="E32" s="103"/>
      <c r="F32" s="103"/>
    </row>
    <row r="33" ht="34" customHeight="1" outlineLevel="2" spans="1:6">
      <c r="A33" s="421" t="s">
        <v>1425</v>
      </c>
      <c r="B33" s="402">
        <v>0</v>
      </c>
      <c r="C33" s="402">
        <v>0</v>
      </c>
      <c r="D33" s="402">
        <v>0</v>
      </c>
      <c r="E33" s="103"/>
      <c r="F33" s="103"/>
    </row>
    <row r="34" s="387" customFormat="1" ht="20.1" customHeight="1" spans="1:8">
      <c r="A34" s="419" t="s">
        <v>1426</v>
      </c>
      <c r="B34" s="399">
        <v>0</v>
      </c>
      <c r="C34" s="399">
        <v>0</v>
      </c>
      <c r="D34" s="399">
        <v>0</v>
      </c>
      <c r="E34" s="120"/>
      <c r="F34" s="120"/>
      <c r="H34" s="400"/>
    </row>
    <row r="35" ht="20.1" customHeight="1" outlineLevel="1" spans="1:6">
      <c r="A35" s="420" t="s">
        <v>1427</v>
      </c>
      <c r="B35" s="402">
        <v>0</v>
      </c>
      <c r="C35" s="402">
        <v>0</v>
      </c>
      <c r="D35" s="402">
        <v>0</v>
      </c>
      <c r="E35" s="103"/>
      <c r="F35" s="103"/>
    </row>
    <row r="36" ht="20.1" customHeight="1" outlineLevel="2" spans="1:6">
      <c r="A36" s="421" t="s">
        <v>1428</v>
      </c>
      <c r="B36" s="402">
        <v>0</v>
      </c>
      <c r="C36" s="402">
        <v>0</v>
      </c>
      <c r="D36" s="402">
        <v>0</v>
      </c>
      <c r="E36" s="103"/>
      <c r="F36" s="103"/>
    </row>
    <row r="37" ht="20.1" customHeight="1" outlineLevel="2" spans="1:6">
      <c r="A37" s="421" t="s">
        <v>1429</v>
      </c>
      <c r="B37" s="402">
        <v>0</v>
      </c>
      <c r="C37" s="402">
        <v>0</v>
      </c>
      <c r="D37" s="402">
        <v>0</v>
      </c>
      <c r="E37" s="103"/>
      <c r="F37" s="103"/>
    </row>
    <row r="38" ht="20.1" customHeight="1" outlineLevel="2" spans="1:6">
      <c r="A38" s="421" t="s">
        <v>1430</v>
      </c>
      <c r="B38" s="402">
        <v>0</v>
      </c>
      <c r="C38" s="402">
        <v>0</v>
      </c>
      <c r="D38" s="402">
        <v>0</v>
      </c>
      <c r="E38" s="103"/>
      <c r="F38" s="103"/>
    </row>
    <row r="39" ht="20.1" customHeight="1" outlineLevel="2" spans="1:6">
      <c r="A39" s="421" t="s">
        <v>1431</v>
      </c>
      <c r="B39" s="402">
        <v>0</v>
      </c>
      <c r="C39" s="402">
        <v>0</v>
      </c>
      <c r="D39" s="402">
        <v>0</v>
      </c>
      <c r="E39" s="103"/>
      <c r="F39" s="103"/>
    </row>
    <row r="40" ht="20.1" customHeight="1" outlineLevel="1" spans="1:6">
      <c r="A40" s="420" t="s">
        <v>1432</v>
      </c>
      <c r="B40" s="402">
        <v>0</v>
      </c>
      <c r="C40" s="402">
        <v>0</v>
      </c>
      <c r="D40" s="402">
        <v>0</v>
      </c>
      <c r="E40" s="103"/>
      <c r="F40" s="103"/>
    </row>
    <row r="41" ht="20.1" customHeight="1" outlineLevel="2" spans="1:6">
      <c r="A41" s="421" t="s">
        <v>1433</v>
      </c>
      <c r="B41" s="402">
        <v>0</v>
      </c>
      <c r="C41" s="402">
        <v>0</v>
      </c>
      <c r="D41" s="402">
        <v>0</v>
      </c>
      <c r="E41" s="103"/>
      <c r="F41" s="103"/>
    </row>
    <row r="42" ht="20.1" customHeight="1" outlineLevel="2" spans="1:6">
      <c r="A42" s="421" t="s">
        <v>1434</v>
      </c>
      <c r="B42" s="402">
        <v>0</v>
      </c>
      <c r="C42" s="402">
        <v>0</v>
      </c>
      <c r="D42" s="402">
        <v>0</v>
      </c>
      <c r="E42" s="103"/>
      <c r="F42" s="103"/>
    </row>
    <row r="43" ht="20.1" customHeight="1" outlineLevel="2" spans="1:6">
      <c r="A43" s="421" t="s">
        <v>1435</v>
      </c>
      <c r="B43" s="402">
        <v>0</v>
      </c>
      <c r="C43" s="402">
        <v>0</v>
      </c>
      <c r="D43" s="402">
        <v>0</v>
      </c>
      <c r="E43" s="103"/>
      <c r="F43" s="103"/>
    </row>
    <row r="44" ht="20.1" customHeight="1" outlineLevel="2" spans="1:6">
      <c r="A44" s="421" t="s">
        <v>1436</v>
      </c>
      <c r="B44" s="402">
        <v>0</v>
      </c>
      <c r="C44" s="402">
        <v>0</v>
      </c>
      <c r="D44" s="402">
        <v>0</v>
      </c>
      <c r="E44" s="103"/>
      <c r="F44" s="103"/>
    </row>
    <row r="45" s="387" customFormat="1" ht="20.1" customHeight="1" spans="1:8">
      <c r="A45" s="419" t="s">
        <v>1437</v>
      </c>
      <c r="B45" s="399">
        <v>990683.791615</v>
      </c>
      <c r="C45" s="399">
        <v>1021057.1911</v>
      </c>
      <c r="D45" s="399">
        <v>1239834.93</v>
      </c>
      <c r="E45" s="120">
        <v>1.25149410992062</v>
      </c>
      <c r="F45" s="120">
        <v>1.21426590087898</v>
      </c>
      <c r="H45" s="400"/>
    </row>
    <row r="46" s="387" customFormat="1" ht="20.1" customHeight="1" outlineLevel="1" spans="1:8">
      <c r="A46" s="420" t="s">
        <v>1438</v>
      </c>
      <c r="B46" s="402">
        <v>952197.791615</v>
      </c>
      <c r="C46" s="402">
        <v>586783.7311</v>
      </c>
      <c r="D46" s="402">
        <v>1225629.93</v>
      </c>
      <c r="E46" s="103">
        <v>1.28715897137425</v>
      </c>
      <c r="F46" s="103">
        <v>2.08872513848058</v>
      </c>
      <c r="H46" s="400"/>
    </row>
    <row r="47" ht="20.1" customHeight="1" outlineLevel="2" spans="1:6">
      <c r="A47" s="422" t="s">
        <v>1439</v>
      </c>
      <c r="B47" s="402">
        <v>376270</v>
      </c>
      <c r="C47" s="402">
        <v>88088.7955</v>
      </c>
      <c r="D47" s="402">
        <v>223308</v>
      </c>
      <c r="E47" s="103">
        <v>0.593478087543519</v>
      </c>
      <c r="F47" s="103">
        <v>2.53503296000909</v>
      </c>
    </row>
    <row r="48" ht="20.1" customHeight="1" outlineLevel="2" spans="1:6">
      <c r="A48" s="422" t="s">
        <v>1440</v>
      </c>
      <c r="B48" s="402">
        <v>0</v>
      </c>
      <c r="C48" s="402">
        <v>0</v>
      </c>
      <c r="D48" s="402">
        <v>0</v>
      </c>
      <c r="E48" s="103" t="s">
        <v>1365</v>
      </c>
      <c r="F48" s="103" t="s">
        <v>1365</v>
      </c>
    </row>
    <row r="49" ht="20.1" customHeight="1" outlineLevel="2" spans="1:6">
      <c r="A49" s="422" t="s">
        <v>1441</v>
      </c>
      <c r="B49" s="402">
        <v>293735</v>
      </c>
      <c r="C49" s="402">
        <v>262937.4084</v>
      </c>
      <c r="D49" s="402">
        <v>562782.08</v>
      </c>
      <c r="E49" s="103">
        <v>1.91595172519448</v>
      </c>
      <c r="F49" s="103">
        <v>2.14036520487741</v>
      </c>
    </row>
    <row r="50" ht="20.1" customHeight="1" outlineLevel="2" spans="1:6">
      <c r="A50" s="422" t="s">
        <v>1442</v>
      </c>
      <c r="B50" s="402">
        <v>100</v>
      </c>
      <c r="C50" s="402">
        <v>10354.2804</v>
      </c>
      <c r="D50" s="402">
        <v>100</v>
      </c>
      <c r="E50" s="103">
        <v>1</v>
      </c>
      <c r="F50" s="103">
        <v>0.00965784160143084</v>
      </c>
    </row>
    <row r="51" ht="20.1" customHeight="1" outlineLevel="2" spans="1:6">
      <c r="A51" s="422" t="s">
        <v>1443</v>
      </c>
      <c r="B51" s="402">
        <v>1184.091615</v>
      </c>
      <c r="C51" s="402">
        <v>4998.0916</v>
      </c>
      <c r="D51" s="402">
        <v>33800</v>
      </c>
      <c r="E51" s="103">
        <v>28.5450885487438</v>
      </c>
      <c r="F51" s="103"/>
    </row>
    <row r="52" ht="20.1" customHeight="1" outlineLevel="2" spans="1:6">
      <c r="A52" s="422" t="s">
        <v>1444</v>
      </c>
      <c r="B52" s="402">
        <v>0</v>
      </c>
      <c r="C52" s="402">
        <v>21</v>
      </c>
      <c r="D52" s="402">
        <v>0</v>
      </c>
      <c r="E52" s="103" t="s">
        <v>1365</v>
      </c>
      <c r="F52" s="103">
        <v>0</v>
      </c>
    </row>
    <row r="53" ht="20.1" customHeight="1" outlineLevel="2" spans="1:6">
      <c r="A53" s="422" t="s">
        <v>1445</v>
      </c>
      <c r="B53" s="402">
        <v>0</v>
      </c>
      <c r="C53" s="402">
        <v>0</v>
      </c>
      <c r="D53" s="402">
        <v>0</v>
      </c>
      <c r="E53" s="103" t="s">
        <v>1365</v>
      </c>
      <c r="F53" s="103" t="s">
        <v>1365</v>
      </c>
    </row>
    <row r="54" ht="20.1" customHeight="1" outlineLevel="2" spans="1:6">
      <c r="A54" s="422" t="s">
        <v>1446</v>
      </c>
      <c r="B54" s="402">
        <v>0</v>
      </c>
      <c r="C54" s="402">
        <v>0</v>
      </c>
      <c r="D54" s="402">
        <v>0</v>
      </c>
      <c r="E54" s="103" t="s">
        <v>1365</v>
      </c>
      <c r="F54" s="103" t="s">
        <v>1365</v>
      </c>
    </row>
    <row r="55" ht="20.1" customHeight="1" outlineLevel="2" spans="1:6">
      <c r="A55" s="422" t="s">
        <v>1447</v>
      </c>
      <c r="B55" s="402">
        <v>0</v>
      </c>
      <c r="C55" s="402">
        <v>0</v>
      </c>
      <c r="D55" s="402">
        <v>0</v>
      </c>
      <c r="E55" s="103" t="s">
        <v>1365</v>
      </c>
      <c r="F55" s="103"/>
    </row>
    <row r="56" ht="20.1" customHeight="1" outlineLevel="2" spans="1:6">
      <c r="A56" s="422" t="s">
        <v>1448</v>
      </c>
      <c r="B56" s="402">
        <v>0</v>
      </c>
      <c r="C56" s="402">
        <v>0</v>
      </c>
      <c r="D56" s="402">
        <v>0</v>
      </c>
      <c r="E56" s="103" t="s">
        <v>1365</v>
      </c>
      <c r="F56" s="103" t="s">
        <v>1365</v>
      </c>
    </row>
    <row r="57" ht="20.1" customHeight="1" outlineLevel="2" spans="1:6">
      <c r="A57" s="422" t="s">
        <v>1071</v>
      </c>
      <c r="B57" s="402">
        <v>0</v>
      </c>
      <c r="C57" s="402">
        <v>0</v>
      </c>
      <c r="D57" s="402">
        <v>0</v>
      </c>
      <c r="E57" s="103" t="s">
        <v>1365</v>
      </c>
      <c r="F57" s="103" t="s">
        <v>1365</v>
      </c>
    </row>
    <row r="58" ht="20.1" customHeight="1" outlineLevel="2" spans="1:6">
      <c r="A58" s="422" t="s">
        <v>1449</v>
      </c>
      <c r="B58" s="402">
        <v>0</v>
      </c>
      <c r="C58" s="402">
        <v>0</v>
      </c>
      <c r="D58" s="402">
        <v>0</v>
      </c>
      <c r="E58" s="103" t="s">
        <v>1365</v>
      </c>
      <c r="F58" s="103" t="s">
        <v>1365</v>
      </c>
    </row>
    <row r="59" ht="20.1" customHeight="1" outlineLevel="2" spans="1:6">
      <c r="A59" s="422" t="s">
        <v>1450</v>
      </c>
      <c r="B59" s="402">
        <v>0</v>
      </c>
      <c r="C59" s="402">
        <v>0</v>
      </c>
      <c r="D59" s="402">
        <v>0</v>
      </c>
      <c r="E59" s="103" t="s">
        <v>1365</v>
      </c>
      <c r="F59" s="103"/>
    </row>
    <row r="60" ht="20.1" customHeight="1" outlineLevel="2" spans="1:6">
      <c r="A60" s="422" t="s">
        <v>1451</v>
      </c>
      <c r="B60" s="402">
        <v>300.7</v>
      </c>
      <c r="C60" s="402">
        <v>345.8114</v>
      </c>
      <c r="D60" s="402">
        <v>24.7</v>
      </c>
      <c r="E60" s="103">
        <v>0.0821416694379781</v>
      </c>
      <c r="F60" s="103">
        <v>0.0714262167181302</v>
      </c>
    </row>
    <row r="61" ht="20.1" customHeight="1" outlineLevel="2" spans="1:6">
      <c r="A61" s="422" t="s">
        <v>1452</v>
      </c>
      <c r="B61" s="402">
        <v>280608</v>
      </c>
      <c r="C61" s="402">
        <v>220038.3438</v>
      </c>
      <c r="D61" s="402">
        <v>405615.15</v>
      </c>
      <c r="E61" s="103">
        <v>1.44548676445433</v>
      </c>
      <c r="F61" s="103">
        <v>1.84338394388515</v>
      </c>
    </row>
    <row r="62" ht="20.1" customHeight="1" outlineLevel="1" spans="1:6">
      <c r="A62" s="420" t="s">
        <v>1453</v>
      </c>
      <c r="B62" s="402">
        <v>0</v>
      </c>
      <c r="C62" s="402">
        <v>1369</v>
      </c>
      <c r="D62" s="402">
        <v>0</v>
      </c>
      <c r="E62" s="103" t="s">
        <v>1365</v>
      </c>
      <c r="F62" s="103">
        <v>0</v>
      </c>
    </row>
    <row r="63" ht="20.1" customHeight="1" outlineLevel="2" spans="1:6">
      <c r="A63" s="422" t="s">
        <v>1439</v>
      </c>
      <c r="B63" s="402">
        <v>0</v>
      </c>
      <c r="C63" s="402">
        <v>1369</v>
      </c>
      <c r="D63" s="402">
        <v>0</v>
      </c>
      <c r="E63" s="103" t="s">
        <v>1365</v>
      </c>
      <c r="F63" s="103">
        <v>0</v>
      </c>
    </row>
    <row r="64" ht="20.1" customHeight="1" outlineLevel="2" spans="1:6">
      <c r="A64" s="422" t="s">
        <v>1440</v>
      </c>
      <c r="B64" s="402">
        <v>0</v>
      </c>
      <c r="C64" s="402">
        <v>0</v>
      </c>
      <c r="D64" s="402">
        <v>0</v>
      </c>
      <c r="E64" s="103" t="s">
        <v>1365</v>
      </c>
      <c r="F64" s="103" t="s">
        <v>1365</v>
      </c>
    </row>
    <row r="65" ht="20.1" customHeight="1" outlineLevel="2" spans="1:6">
      <c r="A65" s="422" t="s">
        <v>1454</v>
      </c>
      <c r="B65" s="402">
        <v>0</v>
      </c>
      <c r="C65" s="402">
        <v>0</v>
      </c>
      <c r="D65" s="402">
        <v>0</v>
      </c>
      <c r="E65" s="103" t="s">
        <v>1365</v>
      </c>
      <c r="F65" s="103" t="s">
        <v>1365</v>
      </c>
    </row>
    <row r="66" ht="20.1" customHeight="1" outlineLevel="1" spans="1:6">
      <c r="A66" s="420" t="s">
        <v>1455</v>
      </c>
      <c r="B66" s="402">
        <v>0</v>
      </c>
      <c r="C66" s="402">
        <v>0</v>
      </c>
      <c r="D66" s="402">
        <v>0</v>
      </c>
      <c r="E66" s="103" t="s">
        <v>1365</v>
      </c>
      <c r="F66" s="103" t="s">
        <v>1365</v>
      </c>
    </row>
    <row r="67" ht="20.1" customHeight="1" outlineLevel="1" spans="1:6">
      <c r="A67" s="420" t="s">
        <v>1456</v>
      </c>
      <c r="B67" s="402">
        <v>9235</v>
      </c>
      <c r="C67" s="402">
        <v>5718</v>
      </c>
      <c r="D67" s="402">
        <v>4000</v>
      </c>
      <c r="E67" s="103">
        <v>0.433134813210612</v>
      </c>
      <c r="F67" s="103">
        <v>0.699545295557887</v>
      </c>
    </row>
    <row r="68" ht="20.1" customHeight="1" outlineLevel="2" spans="1:6">
      <c r="A68" s="422" t="s">
        <v>1457</v>
      </c>
      <c r="B68" s="402">
        <v>5000</v>
      </c>
      <c r="C68" s="402">
        <v>2312</v>
      </c>
      <c r="D68" s="402">
        <v>4000</v>
      </c>
      <c r="E68" s="103">
        <v>0.8</v>
      </c>
      <c r="F68" s="103">
        <v>1.73010380622837</v>
      </c>
    </row>
    <row r="69" ht="20.1" customHeight="1" outlineLevel="2" spans="1:6">
      <c r="A69" s="422" t="s">
        <v>1458</v>
      </c>
      <c r="B69" s="402">
        <v>4000</v>
      </c>
      <c r="C69" s="402">
        <v>3305</v>
      </c>
      <c r="D69" s="402">
        <v>0</v>
      </c>
      <c r="E69" s="103">
        <v>0</v>
      </c>
      <c r="F69" s="103">
        <v>0</v>
      </c>
    </row>
    <row r="70" ht="20.1" customHeight="1" outlineLevel="2" spans="1:6">
      <c r="A70" s="422" t="s">
        <v>1459</v>
      </c>
      <c r="B70" s="402">
        <v>0</v>
      </c>
      <c r="C70" s="402">
        <v>0</v>
      </c>
      <c r="D70" s="402">
        <v>0</v>
      </c>
      <c r="E70" s="103" t="s">
        <v>1365</v>
      </c>
      <c r="F70" s="103" t="s">
        <v>1365</v>
      </c>
    </row>
    <row r="71" ht="20.1" customHeight="1" outlineLevel="2" spans="1:6">
      <c r="A71" s="422" t="s">
        <v>1460</v>
      </c>
      <c r="B71" s="402">
        <v>0</v>
      </c>
      <c r="C71" s="402">
        <v>0</v>
      </c>
      <c r="D71" s="402">
        <v>0</v>
      </c>
      <c r="E71" s="103" t="s">
        <v>1365</v>
      </c>
      <c r="F71" s="103" t="s">
        <v>1365</v>
      </c>
    </row>
    <row r="72" ht="20.1" customHeight="1" outlineLevel="2" spans="1:6">
      <c r="A72" s="422" t="s">
        <v>1461</v>
      </c>
      <c r="B72" s="402">
        <v>235</v>
      </c>
      <c r="C72" s="402">
        <v>101</v>
      </c>
      <c r="D72" s="402">
        <v>0</v>
      </c>
      <c r="E72" s="103">
        <v>0</v>
      </c>
      <c r="F72" s="103">
        <v>0</v>
      </c>
    </row>
    <row r="73" ht="20.1" customHeight="1" outlineLevel="1" spans="1:6">
      <c r="A73" s="420" t="s">
        <v>1462</v>
      </c>
      <c r="B73" s="402">
        <v>7495</v>
      </c>
      <c r="C73" s="402">
        <v>5041.46</v>
      </c>
      <c r="D73" s="402">
        <v>7289</v>
      </c>
      <c r="E73" s="103">
        <v>0.972515010006671</v>
      </c>
      <c r="F73" s="103">
        <v>1.44581133243148</v>
      </c>
    </row>
    <row r="74" ht="20.1" customHeight="1" outlineLevel="2" spans="1:6">
      <c r="A74" s="421" t="s">
        <v>1463</v>
      </c>
      <c r="B74" s="402">
        <v>4700</v>
      </c>
      <c r="C74" s="402">
        <v>4230.46</v>
      </c>
      <c r="D74" s="402">
        <v>4199</v>
      </c>
      <c r="E74" s="103"/>
      <c r="F74" s="103"/>
    </row>
    <row r="75" ht="20.1" customHeight="1" outlineLevel="2" spans="1:6">
      <c r="A75" s="421" t="s">
        <v>1464</v>
      </c>
      <c r="B75" s="402">
        <v>0</v>
      </c>
      <c r="C75" s="402">
        <v>0</v>
      </c>
      <c r="D75" s="402">
        <v>0</v>
      </c>
      <c r="E75" s="103" t="s">
        <v>1365</v>
      </c>
      <c r="F75" s="103" t="s">
        <v>1365</v>
      </c>
    </row>
    <row r="76" ht="20.1" customHeight="1" outlineLevel="2" spans="1:6">
      <c r="A76" s="421" t="s">
        <v>1465</v>
      </c>
      <c r="B76" s="402">
        <v>2795</v>
      </c>
      <c r="C76" s="402">
        <v>811</v>
      </c>
      <c r="D76" s="402">
        <v>3090</v>
      </c>
      <c r="E76" s="103">
        <v>1.10554561717352</v>
      </c>
      <c r="F76" s="103">
        <v>3.81011097410604</v>
      </c>
    </row>
    <row r="77" ht="20.1" customHeight="1" outlineLevel="1" spans="1:6">
      <c r="A77" s="420" t="s">
        <v>1466</v>
      </c>
      <c r="B77" s="402">
        <v>0</v>
      </c>
      <c r="C77" s="402">
        <v>0</v>
      </c>
      <c r="D77" s="402">
        <v>0</v>
      </c>
      <c r="E77" s="103" t="s">
        <v>1365</v>
      </c>
      <c r="F77" s="103" t="s">
        <v>1365</v>
      </c>
    </row>
    <row r="78" ht="20.1" customHeight="1" outlineLevel="2" spans="1:6">
      <c r="A78" s="404" t="s">
        <v>1439</v>
      </c>
      <c r="B78" s="402">
        <v>0</v>
      </c>
      <c r="C78" s="402">
        <v>0</v>
      </c>
      <c r="D78" s="402">
        <v>0</v>
      </c>
      <c r="E78" s="103" t="s">
        <v>1365</v>
      </c>
      <c r="F78" s="103" t="s">
        <v>1365</v>
      </c>
    </row>
    <row r="79" ht="20.1" customHeight="1" outlineLevel="2" spans="1:6">
      <c r="A79" s="404" t="s">
        <v>1440</v>
      </c>
      <c r="B79" s="402">
        <v>0</v>
      </c>
      <c r="C79" s="402">
        <v>0</v>
      </c>
      <c r="D79" s="402">
        <v>0</v>
      </c>
      <c r="E79" s="103" t="s">
        <v>1365</v>
      </c>
      <c r="F79" s="103" t="s">
        <v>1365</v>
      </c>
    </row>
    <row r="80" ht="20.1" customHeight="1" outlineLevel="2" spans="1:6">
      <c r="A80" s="404" t="s">
        <v>1467</v>
      </c>
      <c r="B80" s="402">
        <v>0</v>
      </c>
      <c r="C80" s="402">
        <v>0</v>
      </c>
      <c r="D80" s="402">
        <v>0</v>
      </c>
      <c r="E80" s="103" t="s">
        <v>1365</v>
      </c>
      <c r="F80" s="103" t="s">
        <v>1365</v>
      </c>
    </row>
    <row r="81" ht="20.1" customHeight="1" outlineLevel="1" spans="1:6">
      <c r="A81" s="420" t="s">
        <v>1468</v>
      </c>
      <c r="B81" s="402">
        <v>21756</v>
      </c>
      <c r="C81" s="402">
        <v>18840</v>
      </c>
      <c r="D81" s="402">
        <v>2916</v>
      </c>
      <c r="E81" s="103">
        <v>0.134031991174848</v>
      </c>
      <c r="F81" s="103">
        <v>0.154777070063694</v>
      </c>
    </row>
    <row r="82" ht="20.1" customHeight="1" outlineLevel="2" spans="1:6">
      <c r="A82" s="404" t="s">
        <v>1439</v>
      </c>
      <c r="B82" s="402">
        <v>0</v>
      </c>
      <c r="C82" s="402">
        <v>0</v>
      </c>
      <c r="D82" s="402">
        <v>0</v>
      </c>
      <c r="E82" s="103" t="s">
        <v>1365</v>
      </c>
      <c r="F82" s="103"/>
    </row>
    <row r="83" ht="20.1" customHeight="1" outlineLevel="2" spans="1:6">
      <c r="A83" s="404" t="s">
        <v>1440</v>
      </c>
      <c r="B83" s="402">
        <v>0</v>
      </c>
      <c r="C83" s="402">
        <v>0</v>
      </c>
      <c r="D83" s="402">
        <v>0</v>
      </c>
      <c r="E83" s="103" t="s">
        <v>1365</v>
      </c>
      <c r="F83" s="103" t="s">
        <v>1365</v>
      </c>
    </row>
    <row r="84" ht="20.1" customHeight="1" outlineLevel="2" spans="1:6">
      <c r="A84" s="404" t="s">
        <v>1469</v>
      </c>
      <c r="B84" s="402">
        <v>21756</v>
      </c>
      <c r="C84" s="402">
        <v>18840</v>
      </c>
      <c r="D84" s="402">
        <v>2916</v>
      </c>
      <c r="E84" s="103">
        <v>0.134031991174848</v>
      </c>
      <c r="F84" s="103">
        <v>0.154777070063694</v>
      </c>
    </row>
    <row r="85" ht="20.1" customHeight="1" outlineLevel="1" spans="1:6">
      <c r="A85" s="420" t="s">
        <v>1470</v>
      </c>
      <c r="B85" s="402">
        <v>0</v>
      </c>
      <c r="C85" s="402">
        <v>0</v>
      </c>
      <c r="D85" s="402">
        <v>0</v>
      </c>
      <c r="E85" s="103" t="s">
        <v>1365</v>
      </c>
      <c r="F85" s="103" t="s">
        <v>1365</v>
      </c>
    </row>
    <row r="86" ht="20.1" customHeight="1" outlineLevel="2" spans="1:6">
      <c r="A86" s="404" t="s">
        <v>1457</v>
      </c>
      <c r="B86" s="402">
        <v>0</v>
      </c>
      <c r="C86" s="402">
        <v>0</v>
      </c>
      <c r="D86" s="402">
        <v>0</v>
      </c>
      <c r="E86" s="103" t="s">
        <v>1365</v>
      </c>
      <c r="F86" s="103" t="s">
        <v>1365</v>
      </c>
    </row>
    <row r="87" ht="20.1" customHeight="1" outlineLevel="2" spans="1:6">
      <c r="A87" s="404" t="s">
        <v>1458</v>
      </c>
      <c r="B87" s="402">
        <v>0</v>
      </c>
      <c r="C87" s="402">
        <v>0</v>
      </c>
      <c r="D87" s="402">
        <v>0</v>
      </c>
      <c r="E87" s="103" t="s">
        <v>1365</v>
      </c>
      <c r="F87" s="103" t="s">
        <v>1365</v>
      </c>
    </row>
    <row r="88" ht="20.1" customHeight="1" outlineLevel="2" spans="1:6">
      <c r="A88" s="404" t="s">
        <v>1459</v>
      </c>
      <c r="B88" s="402">
        <v>0</v>
      </c>
      <c r="C88" s="402">
        <v>0</v>
      </c>
      <c r="D88" s="402">
        <v>0</v>
      </c>
      <c r="E88" s="103" t="s">
        <v>1365</v>
      </c>
      <c r="F88" s="103" t="s">
        <v>1365</v>
      </c>
    </row>
    <row r="89" ht="20.1" customHeight="1" outlineLevel="2" spans="1:6">
      <c r="A89" s="404" t="s">
        <v>1460</v>
      </c>
      <c r="B89" s="402">
        <v>0</v>
      </c>
      <c r="C89" s="402">
        <v>0</v>
      </c>
      <c r="D89" s="402">
        <v>0</v>
      </c>
      <c r="E89" s="103" t="s">
        <v>1365</v>
      </c>
      <c r="F89" s="103" t="s">
        <v>1365</v>
      </c>
    </row>
    <row r="90" ht="33" customHeight="1" outlineLevel="2" spans="1:6">
      <c r="A90" s="404" t="s">
        <v>1471</v>
      </c>
      <c r="B90" s="402">
        <v>0</v>
      </c>
      <c r="C90" s="402">
        <v>0</v>
      </c>
      <c r="D90" s="402">
        <v>0</v>
      </c>
      <c r="E90" s="103" t="s">
        <v>1365</v>
      </c>
      <c r="F90" s="103" t="s">
        <v>1365</v>
      </c>
    </row>
    <row r="91" ht="20.1" customHeight="1" outlineLevel="1" spans="1:6">
      <c r="A91" s="420" t="s">
        <v>1472</v>
      </c>
      <c r="B91" s="402">
        <v>0</v>
      </c>
      <c r="C91" s="402">
        <v>0</v>
      </c>
      <c r="D91" s="402">
        <v>0</v>
      </c>
      <c r="E91" s="103" t="s">
        <v>1365</v>
      </c>
      <c r="F91" s="103" t="s">
        <v>1365</v>
      </c>
    </row>
    <row r="92" ht="20.1" customHeight="1" outlineLevel="2" spans="1:6">
      <c r="A92" s="404" t="s">
        <v>1463</v>
      </c>
      <c r="B92" s="402">
        <v>0</v>
      </c>
      <c r="C92" s="402">
        <v>0</v>
      </c>
      <c r="D92" s="402">
        <v>0</v>
      </c>
      <c r="E92" s="103" t="s">
        <v>1365</v>
      </c>
      <c r="F92" s="103" t="s">
        <v>1365</v>
      </c>
    </row>
    <row r="93" ht="20.1" customHeight="1" outlineLevel="2" spans="1:6">
      <c r="A93" s="404" t="s">
        <v>1473</v>
      </c>
      <c r="B93" s="402">
        <v>0</v>
      </c>
      <c r="C93" s="402">
        <v>0</v>
      </c>
      <c r="D93" s="402">
        <v>0</v>
      </c>
      <c r="E93" s="103" t="s">
        <v>1365</v>
      </c>
      <c r="F93" s="103" t="s">
        <v>1365</v>
      </c>
    </row>
    <row r="94" ht="20.1" customHeight="1" outlineLevel="1" spans="1:6">
      <c r="A94" s="406" t="s">
        <v>1474</v>
      </c>
      <c r="B94" s="402">
        <v>0</v>
      </c>
      <c r="C94" s="402">
        <v>403305</v>
      </c>
      <c r="D94" s="402">
        <v>0</v>
      </c>
      <c r="E94" s="103" t="s">
        <v>1365</v>
      </c>
      <c r="F94" s="103">
        <v>0</v>
      </c>
    </row>
    <row r="95" ht="20.1" customHeight="1" outlineLevel="2" spans="1:6">
      <c r="A95" s="404" t="s">
        <v>1439</v>
      </c>
      <c r="B95" s="402">
        <v>0</v>
      </c>
      <c r="C95" s="402">
        <v>0</v>
      </c>
      <c r="D95" s="402">
        <v>0</v>
      </c>
      <c r="E95" s="103" t="s">
        <v>1365</v>
      </c>
      <c r="F95" s="103" t="s">
        <v>1365</v>
      </c>
    </row>
    <row r="96" ht="20.1" customHeight="1" outlineLevel="2" spans="1:6">
      <c r="A96" s="404" t="s">
        <v>1440</v>
      </c>
      <c r="B96" s="402">
        <v>0</v>
      </c>
      <c r="C96" s="402">
        <v>0</v>
      </c>
      <c r="D96" s="402">
        <v>0</v>
      </c>
      <c r="E96" s="103" t="s">
        <v>1365</v>
      </c>
      <c r="F96" s="103" t="s">
        <v>1365</v>
      </c>
    </row>
    <row r="97" ht="20.1" customHeight="1" outlineLevel="2" spans="1:6">
      <c r="A97" s="404" t="s">
        <v>1441</v>
      </c>
      <c r="B97" s="402">
        <v>0</v>
      </c>
      <c r="C97" s="402">
        <v>0</v>
      </c>
      <c r="D97" s="402">
        <v>0</v>
      </c>
      <c r="E97" s="103" t="s">
        <v>1365</v>
      </c>
      <c r="F97" s="103" t="s">
        <v>1365</v>
      </c>
    </row>
    <row r="98" ht="20.1" customHeight="1" outlineLevel="2" spans="1:6">
      <c r="A98" s="404" t="s">
        <v>1442</v>
      </c>
      <c r="B98" s="402">
        <v>0</v>
      </c>
      <c r="C98" s="402">
        <v>0</v>
      </c>
      <c r="D98" s="402">
        <v>0</v>
      </c>
      <c r="E98" s="103" t="s">
        <v>1365</v>
      </c>
      <c r="F98" s="103" t="s">
        <v>1365</v>
      </c>
    </row>
    <row r="99" ht="20.1" customHeight="1" outlineLevel="2" spans="1:6">
      <c r="A99" s="404" t="s">
        <v>1445</v>
      </c>
      <c r="B99" s="402">
        <v>0</v>
      </c>
      <c r="C99" s="402">
        <v>0</v>
      </c>
      <c r="D99" s="402">
        <v>0</v>
      </c>
      <c r="E99" s="103" t="s">
        <v>1365</v>
      </c>
      <c r="F99" s="103" t="s">
        <v>1365</v>
      </c>
    </row>
    <row r="100" ht="20.1" customHeight="1" outlineLevel="2" spans="1:6">
      <c r="A100" s="404" t="s">
        <v>1447</v>
      </c>
      <c r="B100" s="402">
        <v>0</v>
      </c>
      <c r="C100" s="402">
        <v>0</v>
      </c>
      <c r="D100" s="402">
        <v>0</v>
      </c>
      <c r="E100" s="103" t="s">
        <v>1365</v>
      </c>
      <c r="F100" s="103" t="s">
        <v>1365</v>
      </c>
    </row>
    <row r="101" ht="20.1" customHeight="1" outlineLevel="2" spans="1:6">
      <c r="A101" s="404" t="s">
        <v>1448</v>
      </c>
      <c r="B101" s="402">
        <v>0</v>
      </c>
      <c r="C101" s="402">
        <v>0</v>
      </c>
      <c r="D101" s="402">
        <v>0</v>
      </c>
      <c r="E101" s="103" t="s">
        <v>1365</v>
      </c>
      <c r="F101" s="103" t="s">
        <v>1365</v>
      </c>
    </row>
    <row r="102" ht="32" customHeight="1" outlineLevel="2" spans="1:6">
      <c r="A102" s="404" t="s">
        <v>1475</v>
      </c>
      <c r="B102" s="402">
        <v>0</v>
      </c>
      <c r="C102" s="402">
        <v>403305</v>
      </c>
      <c r="D102" s="402">
        <v>0</v>
      </c>
      <c r="E102" s="103" t="s">
        <v>1365</v>
      </c>
      <c r="F102" s="103">
        <v>0</v>
      </c>
    </row>
    <row r="103" s="387" customFormat="1" ht="20.1" customHeight="1" spans="1:8">
      <c r="A103" s="419" t="s">
        <v>1476</v>
      </c>
      <c r="B103" s="399">
        <v>300</v>
      </c>
      <c r="C103" s="399">
        <v>488.1557</v>
      </c>
      <c r="D103" s="399">
        <v>1724.8443</v>
      </c>
      <c r="E103" s="120">
        <v>5.749481</v>
      </c>
      <c r="F103" s="120">
        <v>3.53338965416157</v>
      </c>
      <c r="H103" s="400"/>
    </row>
    <row r="104" ht="20.1" customHeight="1" outlineLevel="1" spans="1:6">
      <c r="A104" s="423" t="s">
        <v>1477</v>
      </c>
      <c r="B104" s="402">
        <v>300</v>
      </c>
      <c r="C104" s="402">
        <v>398</v>
      </c>
      <c r="D104" s="402">
        <v>0</v>
      </c>
      <c r="E104" s="103">
        <v>0</v>
      </c>
      <c r="F104" s="103"/>
    </row>
    <row r="105" ht="20.1" customHeight="1" outlineLevel="2" spans="1:6">
      <c r="A105" s="422" t="s">
        <v>1420</v>
      </c>
      <c r="B105" s="402">
        <v>300</v>
      </c>
      <c r="C105" s="402">
        <v>398</v>
      </c>
      <c r="D105" s="402">
        <v>0</v>
      </c>
      <c r="E105" s="103">
        <v>0</v>
      </c>
      <c r="F105" s="103">
        <v>0</v>
      </c>
    </row>
    <row r="106" ht="20.1" customHeight="1" outlineLevel="2" spans="1:6">
      <c r="A106" s="422" t="s">
        <v>1478</v>
      </c>
      <c r="B106" s="402">
        <v>0</v>
      </c>
      <c r="C106" s="402">
        <v>0</v>
      </c>
      <c r="D106" s="402">
        <v>0</v>
      </c>
      <c r="E106" s="103" t="s">
        <v>1365</v>
      </c>
      <c r="F106" s="103"/>
    </row>
    <row r="107" ht="20.1" customHeight="1" outlineLevel="2" spans="1:6">
      <c r="A107" s="422" t="s">
        <v>1479</v>
      </c>
      <c r="B107" s="402">
        <v>0</v>
      </c>
      <c r="C107" s="402">
        <v>0</v>
      </c>
      <c r="D107" s="402">
        <v>0</v>
      </c>
      <c r="E107" s="103" t="s">
        <v>1365</v>
      </c>
      <c r="F107" s="103" t="s">
        <v>1365</v>
      </c>
    </row>
    <row r="108" ht="20.1" customHeight="1" outlineLevel="2" spans="1:6">
      <c r="A108" s="422" t="s">
        <v>1480</v>
      </c>
      <c r="B108" s="402">
        <v>0</v>
      </c>
      <c r="C108" s="402">
        <v>0</v>
      </c>
      <c r="D108" s="402">
        <v>0</v>
      </c>
      <c r="E108" s="103" t="s">
        <v>1365</v>
      </c>
      <c r="F108" s="103"/>
    </row>
    <row r="109" ht="20.1" customHeight="1" outlineLevel="1" spans="1:6">
      <c r="A109" s="423" t="s">
        <v>1481</v>
      </c>
      <c r="B109" s="402">
        <v>0</v>
      </c>
      <c r="C109" s="402">
        <v>0</v>
      </c>
      <c r="D109" s="402">
        <v>0</v>
      </c>
      <c r="E109" s="103" t="s">
        <v>1365</v>
      </c>
      <c r="F109" s="103" t="s">
        <v>1365</v>
      </c>
    </row>
    <row r="110" ht="20.1" customHeight="1" outlineLevel="2" spans="1:6">
      <c r="A110" s="422" t="s">
        <v>1420</v>
      </c>
      <c r="B110" s="402">
        <v>0</v>
      </c>
      <c r="C110" s="402">
        <v>0</v>
      </c>
      <c r="D110" s="402">
        <v>0</v>
      </c>
      <c r="E110" s="103" t="s">
        <v>1365</v>
      </c>
      <c r="F110" s="103" t="s">
        <v>1365</v>
      </c>
    </row>
    <row r="111" ht="20.1" customHeight="1" outlineLevel="2" spans="1:6">
      <c r="A111" s="422" t="s">
        <v>1478</v>
      </c>
      <c r="B111" s="402">
        <v>0</v>
      </c>
      <c r="C111" s="402">
        <v>0</v>
      </c>
      <c r="D111" s="402">
        <v>0</v>
      </c>
      <c r="E111" s="103" t="s">
        <v>1365</v>
      </c>
      <c r="F111" s="103" t="s">
        <v>1365</v>
      </c>
    </row>
    <row r="112" ht="20.1" customHeight="1" outlineLevel="2" spans="1:6">
      <c r="A112" s="422" t="s">
        <v>1482</v>
      </c>
      <c r="B112" s="402">
        <v>0</v>
      </c>
      <c r="C112" s="402">
        <v>0</v>
      </c>
      <c r="D112" s="402">
        <v>0</v>
      </c>
      <c r="E112" s="103" t="s">
        <v>1365</v>
      </c>
      <c r="F112" s="103" t="s">
        <v>1365</v>
      </c>
    </row>
    <row r="113" ht="20.1" customHeight="1" outlineLevel="2" spans="1:6">
      <c r="A113" s="422" t="s">
        <v>1483</v>
      </c>
      <c r="B113" s="402">
        <v>0</v>
      </c>
      <c r="C113" s="402">
        <v>0</v>
      </c>
      <c r="D113" s="402">
        <v>0</v>
      </c>
      <c r="E113" s="103" t="s">
        <v>1365</v>
      </c>
      <c r="F113" s="103" t="s">
        <v>1365</v>
      </c>
    </row>
    <row r="114" ht="20.1" customHeight="1" outlineLevel="1" spans="1:6">
      <c r="A114" s="423" t="s">
        <v>1484</v>
      </c>
      <c r="B114" s="402">
        <v>0</v>
      </c>
      <c r="C114" s="402">
        <v>90.1557</v>
      </c>
      <c r="D114" s="402">
        <v>1724.8443</v>
      </c>
      <c r="E114" s="103"/>
      <c r="F114" s="103"/>
    </row>
    <row r="115" ht="20.1" customHeight="1" outlineLevel="2" spans="1:6">
      <c r="A115" s="422" t="s">
        <v>872</v>
      </c>
      <c r="B115" s="402">
        <v>0</v>
      </c>
      <c r="C115" s="402">
        <v>0</v>
      </c>
      <c r="D115" s="402">
        <v>0</v>
      </c>
      <c r="E115" s="103" t="s">
        <v>1365</v>
      </c>
      <c r="F115" s="103" t="s">
        <v>1365</v>
      </c>
    </row>
    <row r="116" ht="20.1" customHeight="1" outlineLevel="2" spans="1:6">
      <c r="A116" s="422" t="s">
        <v>1485</v>
      </c>
      <c r="B116" s="402">
        <v>0</v>
      </c>
      <c r="C116" s="402">
        <v>90.1557</v>
      </c>
      <c r="D116" s="402">
        <v>1724.8443</v>
      </c>
      <c r="E116" s="103"/>
      <c r="F116" s="103"/>
    </row>
    <row r="117" ht="20.1" customHeight="1" outlineLevel="2" spans="1:6">
      <c r="A117" s="422" t="s">
        <v>1486</v>
      </c>
      <c r="B117" s="402">
        <v>0</v>
      </c>
      <c r="C117" s="402">
        <v>0</v>
      </c>
      <c r="D117" s="402">
        <v>0</v>
      </c>
      <c r="E117" s="103" t="s">
        <v>1365</v>
      </c>
      <c r="F117" s="103" t="s">
        <v>1365</v>
      </c>
    </row>
    <row r="118" ht="20.1" customHeight="1" outlineLevel="2" spans="1:6">
      <c r="A118" s="422" t="s">
        <v>1487</v>
      </c>
      <c r="B118" s="402">
        <v>0</v>
      </c>
      <c r="C118" s="402">
        <v>0</v>
      </c>
      <c r="D118" s="402">
        <v>0</v>
      </c>
      <c r="E118" s="103" t="s">
        <v>1365</v>
      </c>
      <c r="F118" s="103" t="s">
        <v>1365</v>
      </c>
    </row>
    <row r="119" s="387" customFormat="1" ht="20.1" customHeight="1" spans="1:8">
      <c r="A119" s="419" t="s">
        <v>1488</v>
      </c>
      <c r="B119" s="399">
        <v>2558</v>
      </c>
      <c r="C119" s="399">
        <v>2558</v>
      </c>
      <c r="D119" s="399">
        <v>2640</v>
      </c>
      <c r="E119" s="120">
        <v>1.03205629397967</v>
      </c>
      <c r="F119" s="120">
        <v>1.03205629397967</v>
      </c>
      <c r="H119" s="400"/>
    </row>
    <row r="120" ht="20.1" customHeight="1" outlineLevel="1" spans="1:6">
      <c r="A120" s="423" t="s">
        <v>1489</v>
      </c>
      <c r="B120" s="402">
        <v>0</v>
      </c>
      <c r="C120" s="402">
        <v>0</v>
      </c>
      <c r="D120" s="402">
        <v>0</v>
      </c>
      <c r="E120" s="103" t="s">
        <v>1365</v>
      </c>
      <c r="F120" s="103" t="s">
        <v>1365</v>
      </c>
    </row>
    <row r="121" ht="20.1" customHeight="1" outlineLevel="2" spans="1:6">
      <c r="A121" s="422" t="s">
        <v>902</v>
      </c>
      <c r="B121" s="402">
        <v>0</v>
      </c>
      <c r="C121" s="402">
        <v>0</v>
      </c>
      <c r="D121" s="402">
        <v>0</v>
      </c>
      <c r="E121" s="103" t="s">
        <v>1365</v>
      </c>
      <c r="F121" s="103" t="s">
        <v>1365</v>
      </c>
    </row>
    <row r="122" ht="20.1" customHeight="1" outlineLevel="2" spans="1:6">
      <c r="A122" s="422" t="s">
        <v>903</v>
      </c>
      <c r="B122" s="402">
        <v>0</v>
      </c>
      <c r="C122" s="402">
        <v>0</v>
      </c>
      <c r="D122" s="402">
        <v>0</v>
      </c>
      <c r="E122" s="103" t="s">
        <v>1365</v>
      </c>
      <c r="F122" s="103" t="s">
        <v>1365</v>
      </c>
    </row>
    <row r="123" ht="20.1" customHeight="1" outlineLevel="2" spans="1:6">
      <c r="A123" s="422" t="s">
        <v>1490</v>
      </c>
      <c r="B123" s="402">
        <v>0</v>
      </c>
      <c r="C123" s="402">
        <v>0</v>
      </c>
      <c r="D123" s="402">
        <v>0</v>
      </c>
      <c r="E123" s="103" t="s">
        <v>1365</v>
      </c>
      <c r="F123" s="103" t="s">
        <v>1365</v>
      </c>
    </row>
    <row r="124" ht="20.1" customHeight="1" outlineLevel="2" spans="1:6">
      <c r="A124" s="422" t="s">
        <v>1491</v>
      </c>
      <c r="B124" s="402">
        <v>0</v>
      </c>
      <c r="C124" s="402">
        <v>0</v>
      </c>
      <c r="D124" s="402">
        <v>0</v>
      </c>
      <c r="E124" s="103" t="s">
        <v>1365</v>
      </c>
      <c r="F124" s="103" t="s">
        <v>1365</v>
      </c>
    </row>
    <row r="125" ht="20.1" customHeight="1" outlineLevel="1" spans="1:6">
      <c r="A125" s="423" t="s">
        <v>1492</v>
      </c>
      <c r="B125" s="402">
        <v>0</v>
      </c>
      <c r="C125" s="402">
        <v>0</v>
      </c>
      <c r="D125" s="402">
        <v>0</v>
      </c>
      <c r="E125" s="103" t="s">
        <v>1365</v>
      </c>
      <c r="F125" s="103" t="s">
        <v>1365</v>
      </c>
    </row>
    <row r="126" ht="20.1" customHeight="1" outlineLevel="2" spans="1:6">
      <c r="A126" s="422" t="s">
        <v>1490</v>
      </c>
      <c r="B126" s="402">
        <v>0</v>
      </c>
      <c r="C126" s="402">
        <v>0</v>
      </c>
      <c r="D126" s="402">
        <v>0</v>
      </c>
      <c r="E126" s="103" t="s">
        <v>1365</v>
      </c>
      <c r="F126" s="103" t="s">
        <v>1365</v>
      </c>
    </row>
    <row r="127" ht="20.1" customHeight="1" outlineLevel="2" spans="1:6">
      <c r="A127" s="422" t="s">
        <v>1493</v>
      </c>
      <c r="B127" s="402">
        <v>0</v>
      </c>
      <c r="C127" s="402">
        <v>0</v>
      </c>
      <c r="D127" s="402">
        <v>0</v>
      </c>
      <c r="E127" s="103" t="s">
        <v>1365</v>
      </c>
      <c r="F127" s="103" t="s">
        <v>1365</v>
      </c>
    </row>
    <row r="128" ht="20.1" customHeight="1" outlineLevel="2" spans="1:6">
      <c r="A128" s="422" t="s">
        <v>1494</v>
      </c>
      <c r="B128" s="402">
        <v>0</v>
      </c>
      <c r="C128" s="402">
        <v>0</v>
      </c>
      <c r="D128" s="402">
        <v>0</v>
      </c>
      <c r="E128" s="103" t="s">
        <v>1365</v>
      </c>
      <c r="F128" s="103" t="s">
        <v>1365</v>
      </c>
    </row>
    <row r="129" ht="20.1" customHeight="1" outlineLevel="2" spans="1:6">
      <c r="A129" s="422" t="s">
        <v>1495</v>
      </c>
      <c r="B129" s="402">
        <v>0</v>
      </c>
      <c r="C129" s="402">
        <v>0</v>
      </c>
      <c r="D129" s="402">
        <v>0</v>
      </c>
      <c r="E129" s="103" t="s">
        <v>1365</v>
      </c>
      <c r="F129" s="103" t="s">
        <v>1365</v>
      </c>
    </row>
    <row r="130" ht="20.1" customHeight="1" outlineLevel="1" spans="1:6">
      <c r="A130" s="423" t="s">
        <v>1496</v>
      </c>
      <c r="B130" s="402">
        <v>0</v>
      </c>
      <c r="C130" s="402">
        <v>0</v>
      </c>
      <c r="D130" s="402">
        <v>0</v>
      </c>
      <c r="E130" s="103" t="s">
        <v>1365</v>
      </c>
      <c r="F130" s="103" t="s">
        <v>1365</v>
      </c>
    </row>
    <row r="131" ht="20.1" customHeight="1" outlineLevel="2" spans="1:6">
      <c r="A131" s="422" t="s">
        <v>1497</v>
      </c>
      <c r="B131" s="402">
        <v>0</v>
      </c>
      <c r="C131" s="402">
        <v>0</v>
      </c>
      <c r="D131" s="402">
        <v>0</v>
      </c>
      <c r="E131" s="103" t="s">
        <v>1365</v>
      </c>
      <c r="F131" s="103" t="s">
        <v>1365</v>
      </c>
    </row>
    <row r="132" ht="20.1" customHeight="1" outlineLevel="2" spans="1:6">
      <c r="A132" s="422" t="s">
        <v>1498</v>
      </c>
      <c r="B132" s="402">
        <v>0</v>
      </c>
      <c r="C132" s="402">
        <v>0</v>
      </c>
      <c r="D132" s="402">
        <v>0</v>
      </c>
      <c r="E132" s="103" t="s">
        <v>1365</v>
      </c>
      <c r="F132" s="103" t="s">
        <v>1365</v>
      </c>
    </row>
    <row r="133" ht="20.1" customHeight="1" outlineLevel="2" spans="1:6">
      <c r="A133" s="422" t="s">
        <v>1499</v>
      </c>
      <c r="B133" s="402">
        <v>0</v>
      </c>
      <c r="C133" s="402">
        <v>0</v>
      </c>
      <c r="D133" s="402">
        <v>0</v>
      </c>
      <c r="E133" s="103" t="s">
        <v>1365</v>
      </c>
      <c r="F133" s="103" t="s">
        <v>1365</v>
      </c>
    </row>
    <row r="134" ht="20.1" customHeight="1" outlineLevel="2" spans="1:6">
      <c r="A134" s="422" t="s">
        <v>1500</v>
      </c>
      <c r="B134" s="402">
        <v>0</v>
      </c>
      <c r="C134" s="402">
        <v>0</v>
      </c>
      <c r="D134" s="402">
        <v>0</v>
      </c>
      <c r="E134" s="103" t="s">
        <v>1365</v>
      </c>
      <c r="F134" s="103" t="s">
        <v>1365</v>
      </c>
    </row>
    <row r="135" ht="20.1" customHeight="1" outlineLevel="2" spans="1:6">
      <c r="A135" s="422" t="s">
        <v>1501</v>
      </c>
      <c r="B135" s="402">
        <v>0</v>
      </c>
      <c r="C135" s="402">
        <v>0</v>
      </c>
      <c r="D135" s="402">
        <v>0</v>
      </c>
      <c r="E135" s="103" t="s">
        <v>1365</v>
      </c>
      <c r="F135" s="103" t="s">
        <v>1365</v>
      </c>
    </row>
    <row r="136" ht="20.1" customHeight="1" outlineLevel="2" spans="1:6">
      <c r="A136" s="422" t="s">
        <v>1502</v>
      </c>
      <c r="B136" s="402">
        <v>0</v>
      </c>
      <c r="C136" s="402">
        <v>0</v>
      </c>
      <c r="D136" s="402">
        <v>0</v>
      </c>
      <c r="E136" s="103" t="s">
        <v>1365</v>
      </c>
      <c r="F136" s="103" t="s">
        <v>1365</v>
      </c>
    </row>
    <row r="137" ht="20.1" customHeight="1" outlineLevel="2" spans="1:6">
      <c r="A137" s="422" t="s">
        <v>1503</v>
      </c>
      <c r="B137" s="402">
        <v>0</v>
      </c>
      <c r="C137" s="402">
        <v>0</v>
      </c>
      <c r="D137" s="402">
        <v>0</v>
      </c>
      <c r="E137" s="103" t="s">
        <v>1365</v>
      </c>
      <c r="F137" s="103" t="s">
        <v>1365</v>
      </c>
    </row>
    <row r="138" ht="20.1" customHeight="1" outlineLevel="2" spans="1:6">
      <c r="A138" s="422" t="s">
        <v>1504</v>
      </c>
      <c r="B138" s="402">
        <v>0</v>
      </c>
      <c r="C138" s="402">
        <v>0</v>
      </c>
      <c r="D138" s="402">
        <v>0</v>
      </c>
      <c r="E138" s="103" t="s">
        <v>1365</v>
      </c>
      <c r="F138" s="103" t="s">
        <v>1365</v>
      </c>
    </row>
    <row r="139" ht="20.1" customHeight="1" outlineLevel="1" spans="1:6">
      <c r="A139" s="423" t="s">
        <v>1505</v>
      </c>
      <c r="B139" s="402">
        <v>0</v>
      </c>
      <c r="C139" s="402">
        <v>0</v>
      </c>
      <c r="D139" s="402">
        <v>0</v>
      </c>
      <c r="E139" s="103" t="s">
        <v>1365</v>
      </c>
      <c r="F139" s="103" t="s">
        <v>1365</v>
      </c>
    </row>
    <row r="140" ht="20.1" customHeight="1" outlineLevel="2" spans="1:6">
      <c r="A140" s="422" t="s">
        <v>1506</v>
      </c>
      <c r="B140" s="402">
        <v>0</v>
      </c>
      <c r="C140" s="402">
        <v>0</v>
      </c>
      <c r="D140" s="402">
        <v>0</v>
      </c>
      <c r="E140" s="103" t="s">
        <v>1365</v>
      </c>
      <c r="F140" s="103" t="s">
        <v>1365</v>
      </c>
    </row>
    <row r="141" ht="20.1" customHeight="1" outlineLevel="2" spans="1:6">
      <c r="A141" s="422" t="s">
        <v>1507</v>
      </c>
      <c r="B141" s="402">
        <v>0</v>
      </c>
      <c r="C141" s="402">
        <v>0</v>
      </c>
      <c r="D141" s="402">
        <v>0</v>
      </c>
      <c r="E141" s="103" t="s">
        <v>1365</v>
      </c>
      <c r="F141" s="103" t="s">
        <v>1365</v>
      </c>
    </row>
    <row r="142" ht="20.1" customHeight="1" outlineLevel="2" spans="1:6">
      <c r="A142" s="422" t="s">
        <v>1508</v>
      </c>
      <c r="B142" s="402">
        <v>0</v>
      </c>
      <c r="C142" s="402">
        <v>0</v>
      </c>
      <c r="D142" s="402">
        <v>0</v>
      </c>
      <c r="E142" s="103" t="s">
        <v>1365</v>
      </c>
      <c r="F142" s="103" t="s">
        <v>1365</v>
      </c>
    </row>
    <row r="143" ht="20.1" customHeight="1" outlineLevel="2" spans="1:6">
      <c r="A143" s="422" t="s">
        <v>1509</v>
      </c>
      <c r="B143" s="402">
        <v>0</v>
      </c>
      <c r="C143" s="402">
        <v>0</v>
      </c>
      <c r="D143" s="402">
        <v>0</v>
      </c>
      <c r="E143" s="103" t="s">
        <v>1365</v>
      </c>
      <c r="F143" s="103" t="s">
        <v>1365</v>
      </c>
    </row>
    <row r="144" ht="20.1" customHeight="1" outlineLevel="2" spans="1:6">
      <c r="A144" s="422" t="s">
        <v>1510</v>
      </c>
      <c r="B144" s="402">
        <v>0</v>
      </c>
      <c r="C144" s="402">
        <v>0</v>
      </c>
      <c r="D144" s="402">
        <v>0</v>
      </c>
      <c r="E144" s="103" t="s">
        <v>1365</v>
      </c>
      <c r="F144" s="103" t="s">
        <v>1365</v>
      </c>
    </row>
    <row r="145" ht="20.1" customHeight="1" outlineLevel="2" spans="1:6">
      <c r="A145" s="422" t="s">
        <v>1511</v>
      </c>
      <c r="B145" s="402">
        <v>0</v>
      </c>
      <c r="C145" s="402">
        <v>0</v>
      </c>
      <c r="D145" s="402">
        <v>0</v>
      </c>
      <c r="E145" s="103" t="s">
        <v>1365</v>
      </c>
      <c r="F145" s="103" t="s">
        <v>1365</v>
      </c>
    </row>
    <row r="146" ht="20.1" customHeight="1" outlineLevel="1" spans="1:6">
      <c r="A146" s="423" t="s">
        <v>1512</v>
      </c>
      <c r="B146" s="402">
        <v>2558</v>
      </c>
      <c r="C146" s="402">
        <v>2558</v>
      </c>
      <c r="D146" s="402">
        <v>2640</v>
      </c>
      <c r="E146" s="103"/>
      <c r="F146" s="103"/>
    </row>
    <row r="147" ht="20.1" customHeight="1" outlineLevel="2" spans="1:6">
      <c r="A147" s="422" t="s">
        <v>1513</v>
      </c>
      <c r="B147" s="402">
        <v>0</v>
      </c>
      <c r="C147" s="402">
        <v>0</v>
      </c>
      <c r="D147" s="402">
        <v>0</v>
      </c>
      <c r="E147" s="103" t="s">
        <v>1365</v>
      </c>
      <c r="F147" s="103" t="s">
        <v>1365</v>
      </c>
    </row>
    <row r="148" ht="20.1" customHeight="1" outlineLevel="2" spans="1:6">
      <c r="A148" s="422" t="s">
        <v>929</v>
      </c>
      <c r="B148" s="402">
        <v>0</v>
      </c>
      <c r="C148" s="402">
        <v>0</v>
      </c>
      <c r="D148" s="402">
        <v>0</v>
      </c>
      <c r="E148" s="103" t="s">
        <v>1365</v>
      </c>
      <c r="F148" s="103" t="s">
        <v>1365</v>
      </c>
    </row>
    <row r="149" ht="20.1" customHeight="1" outlineLevel="2" spans="1:6">
      <c r="A149" s="422" t="s">
        <v>1514</v>
      </c>
      <c r="B149" s="402">
        <v>44</v>
      </c>
      <c r="C149" s="402">
        <v>44</v>
      </c>
      <c r="D149" s="402">
        <v>40</v>
      </c>
      <c r="E149" s="103"/>
      <c r="F149" s="103"/>
    </row>
    <row r="150" ht="20.1" customHeight="1" outlineLevel="2" spans="1:6">
      <c r="A150" s="422" t="s">
        <v>1515</v>
      </c>
      <c r="B150" s="402">
        <v>0</v>
      </c>
      <c r="C150" s="402">
        <v>0</v>
      </c>
      <c r="D150" s="402">
        <v>0</v>
      </c>
      <c r="E150" s="103" t="s">
        <v>1365</v>
      </c>
      <c r="F150" s="103" t="s">
        <v>1365</v>
      </c>
    </row>
    <row r="151" ht="20.1" customHeight="1" outlineLevel="2" spans="1:6">
      <c r="A151" s="422" t="s">
        <v>1516</v>
      </c>
      <c r="B151" s="402">
        <v>0</v>
      </c>
      <c r="C151" s="402">
        <v>0</v>
      </c>
      <c r="D151" s="402">
        <v>0</v>
      </c>
      <c r="E151" s="103" t="s">
        <v>1365</v>
      </c>
      <c r="F151" s="103" t="s">
        <v>1365</v>
      </c>
    </row>
    <row r="152" ht="20.1" customHeight="1" outlineLevel="2" spans="1:6">
      <c r="A152" s="422" t="s">
        <v>1517</v>
      </c>
      <c r="B152" s="402">
        <v>0</v>
      </c>
      <c r="C152" s="402">
        <v>0</v>
      </c>
      <c r="D152" s="402">
        <v>0</v>
      </c>
      <c r="E152" s="103" t="s">
        <v>1365</v>
      </c>
      <c r="F152" s="103" t="s">
        <v>1365</v>
      </c>
    </row>
    <row r="153" ht="20.1" customHeight="1" outlineLevel="2" spans="1:6">
      <c r="A153" s="422" t="s">
        <v>1518</v>
      </c>
      <c r="B153" s="402">
        <v>0</v>
      </c>
      <c r="C153" s="402">
        <v>0</v>
      </c>
      <c r="D153" s="402">
        <v>0</v>
      </c>
      <c r="E153" s="103" t="s">
        <v>1365</v>
      </c>
      <c r="F153" s="103" t="s">
        <v>1365</v>
      </c>
    </row>
    <row r="154" ht="20.1" customHeight="1" outlineLevel="2" spans="1:6">
      <c r="A154" s="422" t="s">
        <v>1519</v>
      </c>
      <c r="B154" s="402">
        <v>2514</v>
      </c>
      <c r="C154" s="402">
        <v>2514</v>
      </c>
      <c r="D154" s="402">
        <v>2600</v>
      </c>
      <c r="E154" s="103">
        <v>1.03420843277645</v>
      </c>
      <c r="F154" s="103">
        <v>1.03420843277645</v>
      </c>
    </row>
    <row r="155" ht="35" customHeight="1" outlineLevel="1" spans="1:6">
      <c r="A155" s="423" t="s">
        <v>1520</v>
      </c>
      <c r="B155" s="402">
        <v>0</v>
      </c>
      <c r="C155" s="402">
        <v>0</v>
      </c>
      <c r="D155" s="402">
        <v>0</v>
      </c>
      <c r="E155" s="103" t="s">
        <v>1365</v>
      </c>
      <c r="F155" s="103" t="s">
        <v>1365</v>
      </c>
    </row>
    <row r="156" ht="20.1" customHeight="1" outlineLevel="2" spans="1:6">
      <c r="A156" s="404" t="s">
        <v>902</v>
      </c>
      <c r="B156" s="402">
        <v>0</v>
      </c>
      <c r="C156" s="402">
        <v>0</v>
      </c>
      <c r="D156" s="402">
        <v>0</v>
      </c>
      <c r="E156" s="103" t="s">
        <v>1365</v>
      </c>
      <c r="F156" s="103" t="s">
        <v>1365</v>
      </c>
    </row>
    <row r="157" ht="33" customHeight="1" outlineLevel="2" spans="1:6">
      <c r="A157" s="404" t="s">
        <v>1521</v>
      </c>
      <c r="B157" s="402">
        <v>0</v>
      </c>
      <c r="C157" s="402">
        <v>0</v>
      </c>
      <c r="D157" s="402">
        <v>0</v>
      </c>
      <c r="E157" s="103" t="s">
        <v>1365</v>
      </c>
      <c r="F157" s="103" t="s">
        <v>1365</v>
      </c>
    </row>
    <row r="158" ht="20.1" customHeight="1" outlineLevel="1" spans="1:6">
      <c r="A158" s="423" t="s">
        <v>1522</v>
      </c>
      <c r="B158" s="402">
        <v>0</v>
      </c>
      <c r="C158" s="402">
        <v>0</v>
      </c>
      <c r="D158" s="402">
        <v>0</v>
      </c>
      <c r="E158" s="103" t="s">
        <v>1365</v>
      </c>
      <c r="F158" s="103" t="s">
        <v>1365</v>
      </c>
    </row>
    <row r="159" ht="20.1" customHeight="1" outlineLevel="2" spans="1:6">
      <c r="A159" s="404" t="s">
        <v>902</v>
      </c>
      <c r="B159" s="402">
        <v>0</v>
      </c>
      <c r="C159" s="402">
        <v>0</v>
      </c>
      <c r="D159" s="402">
        <v>0</v>
      </c>
      <c r="E159" s="103" t="s">
        <v>1365</v>
      </c>
      <c r="F159" s="103" t="s">
        <v>1365</v>
      </c>
    </row>
    <row r="160" ht="20.1" customHeight="1" outlineLevel="2" spans="1:6">
      <c r="A160" s="404" t="s">
        <v>1523</v>
      </c>
      <c r="B160" s="402">
        <v>0</v>
      </c>
      <c r="C160" s="402">
        <v>0</v>
      </c>
      <c r="D160" s="402">
        <v>0</v>
      </c>
      <c r="E160" s="103" t="s">
        <v>1365</v>
      </c>
      <c r="F160" s="103" t="s">
        <v>1365</v>
      </c>
    </row>
    <row r="161" ht="20.1" customHeight="1" outlineLevel="1" spans="1:6">
      <c r="A161" s="423" t="s">
        <v>1524</v>
      </c>
      <c r="B161" s="402">
        <v>0</v>
      </c>
      <c r="C161" s="402">
        <v>0</v>
      </c>
      <c r="D161" s="402">
        <v>0</v>
      </c>
      <c r="E161" s="103" t="s">
        <v>1365</v>
      </c>
      <c r="F161" s="103" t="s">
        <v>1365</v>
      </c>
    </row>
    <row r="162" s="387" customFormat="1" ht="20.1" customHeight="1" spans="1:8">
      <c r="A162" s="419" t="s">
        <v>1525</v>
      </c>
      <c r="B162" s="399">
        <v>0</v>
      </c>
      <c r="C162" s="399">
        <v>0</v>
      </c>
      <c r="D162" s="399">
        <v>0</v>
      </c>
      <c r="E162" s="120" t="s">
        <v>1365</v>
      </c>
      <c r="F162" s="120" t="s">
        <v>1365</v>
      </c>
      <c r="H162" s="400"/>
    </row>
    <row r="163" ht="20.1" customHeight="1" outlineLevel="1" spans="1:6">
      <c r="A163" s="423" t="s">
        <v>1526</v>
      </c>
      <c r="B163" s="402">
        <v>0</v>
      </c>
      <c r="C163" s="402">
        <v>0</v>
      </c>
      <c r="D163" s="402">
        <v>0</v>
      </c>
      <c r="E163" s="103" t="s">
        <v>1365</v>
      </c>
      <c r="F163" s="103" t="s">
        <v>1365</v>
      </c>
    </row>
    <row r="164" ht="20.1" customHeight="1" outlineLevel="2" spans="1:6">
      <c r="A164" s="422" t="s">
        <v>1527</v>
      </c>
      <c r="B164" s="402">
        <v>0</v>
      </c>
      <c r="C164" s="402">
        <v>0</v>
      </c>
      <c r="D164" s="402">
        <v>0</v>
      </c>
      <c r="E164" s="103" t="s">
        <v>1365</v>
      </c>
      <c r="F164" s="103" t="s">
        <v>1365</v>
      </c>
    </row>
    <row r="165" ht="20.1" customHeight="1" outlineLevel="2" spans="1:6">
      <c r="A165" s="422" t="s">
        <v>1528</v>
      </c>
      <c r="B165" s="402">
        <v>0</v>
      </c>
      <c r="C165" s="402">
        <v>0</v>
      </c>
      <c r="D165" s="402">
        <v>0</v>
      </c>
      <c r="E165" s="103" t="s">
        <v>1365</v>
      </c>
      <c r="F165" s="103" t="s">
        <v>1365</v>
      </c>
    </row>
    <row r="166" s="387" customFormat="1" ht="20.1" customHeight="1" spans="1:8">
      <c r="A166" s="419" t="s">
        <v>1529</v>
      </c>
      <c r="B166" s="399">
        <v>828306.596352</v>
      </c>
      <c r="C166" s="399">
        <v>728712.1368</v>
      </c>
      <c r="D166" s="399">
        <v>288091.745524</v>
      </c>
      <c r="E166" s="120">
        <v>0.347808102449991</v>
      </c>
      <c r="F166" s="120">
        <v>0.395343690567718</v>
      </c>
      <c r="H166" s="400"/>
    </row>
    <row r="167" ht="20.1" customHeight="1" outlineLevel="1" spans="1:6">
      <c r="A167" s="423" t="s">
        <v>1530</v>
      </c>
      <c r="B167" s="402">
        <v>824948.117394</v>
      </c>
      <c r="C167" s="402">
        <v>725970</v>
      </c>
      <c r="D167" s="402">
        <v>278393.824956</v>
      </c>
      <c r="E167" s="103">
        <v>0.337468283260579</v>
      </c>
      <c r="F167" s="103">
        <v>0.383478415025414</v>
      </c>
    </row>
    <row r="168" ht="20.1" customHeight="1" outlineLevel="2" spans="1:6">
      <c r="A168" s="422" t="s">
        <v>1531</v>
      </c>
      <c r="B168" s="402">
        <v>15408.117394</v>
      </c>
      <c r="C168" s="402">
        <v>0</v>
      </c>
      <c r="D168" s="402">
        <v>0</v>
      </c>
      <c r="E168" s="103">
        <v>0</v>
      </c>
      <c r="F168" s="103" t="s">
        <v>1365</v>
      </c>
    </row>
    <row r="169" ht="20.1" customHeight="1" outlineLevel="2" spans="1:6">
      <c r="A169" s="422" t="s">
        <v>1532</v>
      </c>
      <c r="B169" s="402">
        <v>809540</v>
      </c>
      <c r="C169" s="402">
        <v>725970</v>
      </c>
      <c r="D169" s="402">
        <v>278393.824956</v>
      </c>
      <c r="E169" s="103">
        <v>0.343891376529881</v>
      </c>
      <c r="F169" s="103">
        <v>0.383478415025414</v>
      </c>
    </row>
    <row r="170" ht="20.1" customHeight="1" outlineLevel="2" spans="1:6">
      <c r="A170" s="422" t="s">
        <v>1533</v>
      </c>
      <c r="B170" s="402">
        <v>0</v>
      </c>
      <c r="C170" s="402">
        <v>0</v>
      </c>
      <c r="D170" s="402">
        <v>0</v>
      </c>
      <c r="E170" s="103" t="s">
        <v>1365</v>
      </c>
      <c r="F170" s="103" t="s">
        <v>1365</v>
      </c>
    </row>
    <row r="171" ht="20.1" customHeight="1" outlineLevel="1" spans="1:6">
      <c r="A171" s="423" t="s">
        <v>1534</v>
      </c>
      <c r="B171" s="402">
        <v>0</v>
      </c>
      <c r="C171" s="402">
        <v>0</v>
      </c>
      <c r="D171" s="402">
        <v>200</v>
      </c>
      <c r="E171" s="103" t="s">
        <v>1365</v>
      </c>
      <c r="F171" s="103" t="s">
        <v>1365</v>
      </c>
    </row>
    <row r="172" ht="20.1" customHeight="1" outlineLevel="2" spans="1:6">
      <c r="A172" s="422" t="s">
        <v>1535</v>
      </c>
      <c r="B172" s="402">
        <v>0</v>
      </c>
      <c r="C172" s="402">
        <v>0</v>
      </c>
      <c r="D172" s="402">
        <v>150</v>
      </c>
      <c r="E172" s="103" t="s">
        <v>1365</v>
      </c>
      <c r="F172" s="103" t="s">
        <v>1365</v>
      </c>
    </row>
    <row r="173" ht="20.1" customHeight="1" outlineLevel="2" spans="1:6">
      <c r="A173" s="422" t="s">
        <v>1536</v>
      </c>
      <c r="B173" s="402">
        <v>0</v>
      </c>
      <c r="C173" s="402">
        <v>0</v>
      </c>
      <c r="D173" s="402">
        <v>0</v>
      </c>
      <c r="E173" s="103" t="s">
        <v>1365</v>
      </c>
      <c r="F173" s="103" t="s">
        <v>1365</v>
      </c>
    </row>
    <row r="174" ht="20.1" customHeight="1" outlineLevel="2" spans="1:6">
      <c r="A174" s="422" t="s">
        <v>1537</v>
      </c>
      <c r="B174" s="402">
        <v>0</v>
      </c>
      <c r="C174" s="402">
        <v>0</v>
      </c>
      <c r="D174" s="402">
        <v>0</v>
      </c>
      <c r="E174" s="103" t="s">
        <v>1365</v>
      </c>
      <c r="F174" s="103" t="s">
        <v>1365</v>
      </c>
    </row>
    <row r="175" ht="20.1" customHeight="1" outlineLevel="2" spans="1:6">
      <c r="A175" s="422" t="s">
        <v>1538</v>
      </c>
      <c r="B175" s="402">
        <v>0</v>
      </c>
      <c r="C175" s="402">
        <v>0</v>
      </c>
      <c r="D175" s="402">
        <v>0</v>
      </c>
      <c r="E175" s="103" t="s">
        <v>1365</v>
      </c>
      <c r="F175" s="103" t="s">
        <v>1365</v>
      </c>
    </row>
    <row r="176" ht="20.1" customHeight="1" outlineLevel="2" spans="1:6">
      <c r="A176" s="422" t="s">
        <v>1539</v>
      </c>
      <c r="B176" s="402">
        <v>0</v>
      </c>
      <c r="C176" s="402">
        <v>0</v>
      </c>
      <c r="D176" s="402">
        <v>50</v>
      </c>
      <c r="E176" s="103" t="s">
        <v>1365</v>
      </c>
      <c r="F176" s="103" t="s">
        <v>1365</v>
      </c>
    </row>
    <row r="177" ht="20.1" customHeight="1" outlineLevel="2" spans="1:6">
      <c r="A177" s="422" t="s">
        <v>1540</v>
      </c>
      <c r="B177" s="402">
        <v>0</v>
      </c>
      <c r="C177" s="402">
        <v>0</v>
      </c>
      <c r="D177" s="402">
        <v>0</v>
      </c>
      <c r="E177" s="103" t="s">
        <v>1365</v>
      </c>
      <c r="F177" s="103" t="s">
        <v>1365</v>
      </c>
    </row>
    <row r="178" ht="20.1" customHeight="1" outlineLevel="2" spans="1:6">
      <c r="A178" s="422" t="s">
        <v>1541</v>
      </c>
      <c r="B178" s="402">
        <v>0</v>
      </c>
      <c r="C178" s="402">
        <v>0</v>
      </c>
      <c r="D178" s="402">
        <v>0</v>
      </c>
      <c r="E178" s="103" t="s">
        <v>1365</v>
      </c>
      <c r="F178" s="103" t="s">
        <v>1365</v>
      </c>
    </row>
    <row r="179" ht="20.1" customHeight="1" outlineLevel="2" spans="1:6">
      <c r="A179" s="422" t="s">
        <v>1542</v>
      </c>
      <c r="B179" s="402">
        <v>0</v>
      </c>
      <c r="C179" s="402">
        <v>0</v>
      </c>
      <c r="D179" s="402">
        <v>0</v>
      </c>
      <c r="E179" s="103" t="s">
        <v>1365</v>
      </c>
      <c r="F179" s="103" t="s">
        <v>1365</v>
      </c>
    </row>
    <row r="180" ht="20.1" customHeight="1" outlineLevel="1" spans="1:6">
      <c r="A180" s="423" t="s">
        <v>1543</v>
      </c>
      <c r="B180" s="402">
        <v>3358.478958</v>
      </c>
      <c r="C180" s="402">
        <v>2742.1368</v>
      </c>
      <c r="D180" s="402">
        <v>9497.920568</v>
      </c>
      <c r="E180" s="103">
        <v>2.82804230330985</v>
      </c>
      <c r="F180" s="103">
        <v>3.46369319284144</v>
      </c>
    </row>
    <row r="181" ht="20.1" customHeight="1" outlineLevel="2" spans="1:6">
      <c r="A181" s="422" t="s">
        <v>1544</v>
      </c>
      <c r="B181" s="402">
        <v>824.55</v>
      </c>
      <c r="C181" s="402">
        <v>1160.2665</v>
      </c>
      <c r="D181" s="402">
        <v>753.920568</v>
      </c>
      <c r="E181" s="103">
        <v>0.914341844642532</v>
      </c>
      <c r="F181" s="103">
        <v>0.649782242269341</v>
      </c>
    </row>
    <row r="182" ht="20.1" customHeight="1" outlineLevel="2" spans="1:6">
      <c r="A182" s="422" t="s">
        <v>1545</v>
      </c>
      <c r="B182" s="402">
        <v>2217.36</v>
      </c>
      <c r="C182" s="402">
        <v>1181.0713</v>
      </c>
      <c r="D182" s="402">
        <v>4686</v>
      </c>
      <c r="E182" s="103">
        <v>2.11332395280875</v>
      </c>
      <c r="F182" s="103">
        <v>3.96758434482321</v>
      </c>
    </row>
    <row r="183" ht="20.1" customHeight="1" outlineLevel="2" spans="1:6">
      <c r="A183" s="422" t="s">
        <v>1546</v>
      </c>
      <c r="B183" s="402">
        <v>0</v>
      </c>
      <c r="C183" s="402">
        <v>0</v>
      </c>
      <c r="D183" s="402">
        <v>0</v>
      </c>
      <c r="E183" s="103" t="s">
        <v>1365</v>
      </c>
      <c r="F183" s="103" t="s">
        <v>1365</v>
      </c>
    </row>
    <row r="184" ht="20.1" customHeight="1" outlineLevel="2" spans="1:6">
      <c r="A184" s="422" t="s">
        <v>1547</v>
      </c>
      <c r="B184" s="402">
        <v>18.568958</v>
      </c>
      <c r="C184" s="402">
        <v>12.929</v>
      </c>
      <c r="D184" s="402">
        <v>0</v>
      </c>
      <c r="E184" s="103">
        <v>0</v>
      </c>
      <c r="F184" s="103">
        <v>0</v>
      </c>
    </row>
    <row r="185" ht="20.1" customHeight="1" outlineLevel="2" spans="1:6">
      <c r="A185" s="422" t="s">
        <v>1548</v>
      </c>
      <c r="B185" s="402">
        <v>65</v>
      </c>
      <c r="C185" s="402">
        <v>181.87</v>
      </c>
      <c r="D185" s="402">
        <v>10</v>
      </c>
      <c r="E185" s="103">
        <v>0.153846153846154</v>
      </c>
      <c r="F185" s="103">
        <v>0.0549843294661022</v>
      </c>
    </row>
    <row r="186" ht="20.1" customHeight="1" outlineLevel="2" spans="1:6">
      <c r="A186" s="422" t="s">
        <v>1549</v>
      </c>
      <c r="B186" s="402">
        <v>0</v>
      </c>
      <c r="C186" s="402">
        <v>0</v>
      </c>
      <c r="D186" s="402">
        <v>0</v>
      </c>
      <c r="E186" s="103" t="s">
        <v>1365</v>
      </c>
      <c r="F186" s="103" t="s">
        <v>1365</v>
      </c>
    </row>
    <row r="187" ht="20.1" customHeight="1" outlineLevel="2" spans="1:6">
      <c r="A187" s="422" t="s">
        <v>1550</v>
      </c>
      <c r="B187" s="402">
        <v>0</v>
      </c>
      <c r="C187" s="402">
        <v>0</v>
      </c>
      <c r="D187" s="402">
        <v>0</v>
      </c>
      <c r="E187" s="103" t="s">
        <v>1365</v>
      </c>
      <c r="F187" s="103" t="s">
        <v>1365</v>
      </c>
    </row>
    <row r="188" ht="20.1" customHeight="1" outlineLevel="2" spans="1:6">
      <c r="A188" s="422" t="s">
        <v>1551</v>
      </c>
      <c r="B188" s="402">
        <v>0</v>
      </c>
      <c r="C188" s="402">
        <v>0</v>
      </c>
      <c r="D188" s="402">
        <v>0</v>
      </c>
      <c r="E188" s="103" t="s">
        <v>1365</v>
      </c>
      <c r="F188" s="103" t="s">
        <v>1365</v>
      </c>
    </row>
    <row r="189" ht="20.1" customHeight="1" outlineLevel="2" spans="1:6">
      <c r="A189" s="422" t="s">
        <v>1552</v>
      </c>
      <c r="B189" s="402">
        <v>0</v>
      </c>
      <c r="C189" s="402">
        <v>0</v>
      </c>
      <c r="D189" s="402">
        <v>0</v>
      </c>
      <c r="E189" s="103"/>
      <c r="F189" s="103"/>
    </row>
    <row r="190" ht="20.1" customHeight="1" outlineLevel="2" spans="1:6">
      <c r="A190" s="422" t="s">
        <v>1553</v>
      </c>
      <c r="B190" s="402">
        <v>233</v>
      </c>
      <c r="C190" s="402">
        <v>206</v>
      </c>
      <c r="D190" s="402">
        <v>4048</v>
      </c>
      <c r="E190" s="103">
        <v>17.3733905579399</v>
      </c>
      <c r="F190" s="103">
        <v>19.6504854368932</v>
      </c>
    </row>
    <row r="191" s="387" customFormat="1" ht="20.1" customHeight="1" spans="1:8">
      <c r="A191" s="419" t="s">
        <v>1554</v>
      </c>
      <c r="B191" s="399">
        <v>77898</v>
      </c>
      <c r="C191" s="399">
        <v>92557.8237</v>
      </c>
      <c r="D191" s="399">
        <v>104197</v>
      </c>
      <c r="E191" s="120">
        <v>1.337608154253</v>
      </c>
      <c r="F191" s="120">
        <v>1.12575032379462</v>
      </c>
      <c r="H191" s="400"/>
    </row>
    <row r="192" ht="20.1" customHeight="1" outlineLevel="1" spans="1:6">
      <c r="A192" s="420" t="s">
        <v>1555</v>
      </c>
      <c r="B192" s="402">
        <v>0</v>
      </c>
      <c r="C192" s="402">
        <v>0</v>
      </c>
      <c r="D192" s="402">
        <v>0</v>
      </c>
      <c r="E192" s="103" t="s">
        <v>1365</v>
      </c>
      <c r="F192" s="103" t="s">
        <v>1365</v>
      </c>
    </row>
    <row r="193" ht="20.1" customHeight="1" outlineLevel="1" spans="1:6">
      <c r="A193" s="420" t="s">
        <v>1556</v>
      </c>
      <c r="B193" s="402">
        <v>232</v>
      </c>
      <c r="C193" s="402">
        <v>0</v>
      </c>
      <c r="D193" s="402">
        <v>0</v>
      </c>
      <c r="E193" s="103">
        <v>0</v>
      </c>
      <c r="F193" s="103" t="s">
        <v>1365</v>
      </c>
    </row>
    <row r="194" ht="20.1" customHeight="1" outlineLevel="1" spans="1:6">
      <c r="A194" s="420" t="s">
        <v>1557</v>
      </c>
      <c r="B194" s="402">
        <v>5500</v>
      </c>
      <c r="C194" s="402">
        <v>6159.2501</v>
      </c>
      <c r="D194" s="402">
        <v>24232</v>
      </c>
      <c r="E194" s="103">
        <v>4.40581818181818</v>
      </c>
      <c r="F194" s="103">
        <v>3.93424517702244</v>
      </c>
    </row>
    <row r="195" ht="20.1" customHeight="1" outlineLevel="1" spans="1:6">
      <c r="A195" s="420" t="s">
        <v>1558</v>
      </c>
      <c r="B195" s="402">
        <v>0</v>
      </c>
      <c r="C195" s="402">
        <v>0</v>
      </c>
      <c r="D195" s="402">
        <v>0</v>
      </c>
      <c r="E195" s="103" t="s">
        <v>1365</v>
      </c>
      <c r="F195" s="103" t="s">
        <v>1365</v>
      </c>
    </row>
    <row r="196" ht="20.1" customHeight="1" outlineLevel="1" spans="1:6">
      <c r="A196" s="420" t="s">
        <v>1559</v>
      </c>
      <c r="B196" s="402">
        <v>0</v>
      </c>
      <c r="C196" s="402">
        <v>0</v>
      </c>
      <c r="D196" s="402">
        <v>0</v>
      </c>
      <c r="E196" s="103" t="s">
        <v>1365</v>
      </c>
      <c r="F196" s="103" t="s">
        <v>1365</v>
      </c>
    </row>
    <row r="197" ht="20.1" customHeight="1" outlineLevel="1" spans="1:6">
      <c r="A197" s="420" t="s">
        <v>1560</v>
      </c>
      <c r="B197" s="402">
        <v>0</v>
      </c>
      <c r="C197" s="402">
        <v>0</v>
      </c>
      <c r="D197" s="402">
        <v>0</v>
      </c>
      <c r="E197" s="103" t="s">
        <v>1365</v>
      </c>
      <c r="F197" s="103" t="s">
        <v>1365</v>
      </c>
    </row>
    <row r="198" ht="20.1" customHeight="1" outlineLevel="1" spans="1:6">
      <c r="A198" s="420" t="s">
        <v>1561</v>
      </c>
      <c r="B198" s="402">
        <v>0</v>
      </c>
      <c r="C198" s="402">
        <v>0</v>
      </c>
      <c r="D198" s="402">
        <v>0</v>
      </c>
      <c r="E198" s="103" t="s">
        <v>1365</v>
      </c>
      <c r="F198" s="103" t="s">
        <v>1365</v>
      </c>
    </row>
    <row r="199" ht="20.1" customHeight="1" outlineLevel="1" spans="1:6">
      <c r="A199" s="420" t="s">
        <v>1562</v>
      </c>
      <c r="B199" s="402">
        <v>0</v>
      </c>
      <c r="C199" s="402">
        <v>0</v>
      </c>
      <c r="D199" s="402">
        <v>0</v>
      </c>
      <c r="E199" s="103" t="s">
        <v>1365</v>
      </c>
      <c r="F199" s="103" t="s">
        <v>1365</v>
      </c>
    </row>
    <row r="200" ht="20.1" customHeight="1" outlineLevel="1" spans="1:6">
      <c r="A200" s="420" t="s">
        <v>1563</v>
      </c>
      <c r="B200" s="402">
        <v>0</v>
      </c>
      <c r="C200" s="402">
        <v>0</v>
      </c>
      <c r="D200" s="402">
        <v>0</v>
      </c>
      <c r="E200" s="103" t="s">
        <v>1365</v>
      </c>
      <c r="F200" s="103" t="s">
        <v>1365</v>
      </c>
    </row>
    <row r="201" ht="20.1" customHeight="1" outlineLevel="1" spans="1:6">
      <c r="A201" s="420" t="s">
        <v>1564</v>
      </c>
      <c r="B201" s="402">
        <v>0</v>
      </c>
      <c r="C201" s="402">
        <v>0</v>
      </c>
      <c r="D201" s="402">
        <v>0</v>
      </c>
      <c r="E201" s="103" t="s">
        <v>1365</v>
      </c>
      <c r="F201" s="103" t="s">
        <v>1365</v>
      </c>
    </row>
    <row r="202" ht="20.1" customHeight="1" outlineLevel="1" spans="1:6">
      <c r="A202" s="420" t="s">
        <v>1565</v>
      </c>
      <c r="B202" s="402">
        <v>6750</v>
      </c>
      <c r="C202" s="402">
        <v>6745.7557</v>
      </c>
      <c r="D202" s="402">
        <v>0</v>
      </c>
      <c r="E202" s="103">
        <v>0</v>
      </c>
      <c r="F202" s="103">
        <v>0</v>
      </c>
    </row>
    <row r="203" ht="20.1" customHeight="1" outlineLevel="1" spans="1:6">
      <c r="A203" s="420" t="s">
        <v>1566</v>
      </c>
      <c r="B203" s="402">
        <v>0</v>
      </c>
      <c r="C203" s="402">
        <v>0</v>
      </c>
      <c r="D203" s="402">
        <v>0</v>
      </c>
      <c r="E203" s="103" t="s">
        <v>1365</v>
      </c>
      <c r="F203" s="103" t="s">
        <v>1365</v>
      </c>
    </row>
    <row r="204" ht="20.1" customHeight="1" outlineLevel="1" spans="1:6">
      <c r="A204" s="420" t="s">
        <v>1567</v>
      </c>
      <c r="B204" s="402">
        <v>19703</v>
      </c>
      <c r="C204" s="402">
        <v>13485.2425</v>
      </c>
      <c r="D204" s="402">
        <v>6000</v>
      </c>
      <c r="E204" s="103">
        <v>0.304522153986703</v>
      </c>
      <c r="F204" s="103">
        <v>0.444930819746104</v>
      </c>
    </row>
    <row r="205" ht="20.1" customHeight="1" outlineLevel="1" spans="1:6">
      <c r="A205" s="420" t="s">
        <v>1568</v>
      </c>
      <c r="B205" s="402">
        <v>43750</v>
      </c>
      <c r="C205" s="402">
        <v>66167.5754</v>
      </c>
      <c r="D205" s="402">
        <v>73965</v>
      </c>
      <c r="E205" s="103">
        <v>1.69062857142857</v>
      </c>
      <c r="F205" s="103">
        <v>1.117843589596</v>
      </c>
    </row>
    <row r="206" ht="20.1" customHeight="1" outlineLevel="1" spans="1:6">
      <c r="A206" s="420" t="s">
        <v>1569</v>
      </c>
      <c r="B206" s="402">
        <v>1963</v>
      </c>
      <c r="C206" s="402">
        <v>0</v>
      </c>
      <c r="D206" s="402">
        <v>0</v>
      </c>
      <c r="E206" s="103">
        <v>0</v>
      </c>
      <c r="F206" s="103" t="s">
        <v>1365</v>
      </c>
    </row>
    <row r="207" s="387" customFormat="1" ht="20.1" customHeight="1" spans="1:8">
      <c r="A207" s="419" t="s">
        <v>1570</v>
      </c>
      <c r="B207" s="399">
        <v>564</v>
      </c>
      <c r="C207" s="399">
        <v>1428.1804</v>
      </c>
      <c r="D207" s="399">
        <v>500</v>
      </c>
      <c r="E207" s="120">
        <v>0.886524822695035</v>
      </c>
      <c r="F207" s="120">
        <v>0.350095828230103</v>
      </c>
      <c r="H207" s="400"/>
    </row>
    <row r="208" ht="20.1" customHeight="1" outlineLevel="1" spans="1:6">
      <c r="A208" s="420" t="s">
        <v>1571</v>
      </c>
      <c r="B208" s="402">
        <v>0</v>
      </c>
      <c r="C208" s="402">
        <v>0</v>
      </c>
      <c r="D208" s="402">
        <v>0</v>
      </c>
      <c r="E208" s="103" t="s">
        <v>1365</v>
      </c>
      <c r="F208" s="103" t="s">
        <v>1365</v>
      </c>
    </row>
    <row r="209" ht="20.1" customHeight="1" outlineLevel="1" spans="1:6">
      <c r="A209" s="420" t="s">
        <v>1572</v>
      </c>
      <c r="B209" s="402">
        <v>0</v>
      </c>
      <c r="C209" s="402">
        <v>0</v>
      </c>
      <c r="D209" s="402">
        <v>0</v>
      </c>
      <c r="E209" s="103" t="s">
        <v>1365</v>
      </c>
      <c r="F209" s="103"/>
    </row>
    <row r="210" ht="20.1" customHeight="1" outlineLevel="1" spans="1:6">
      <c r="A210" s="420" t="s">
        <v>1573</v>
      </c>
      <c r="B210" s="402">
        <v>60</v>
      </c>
      <c r="C210" s="402">
        <v>581.266</v>
      </c>
      <c r="D210" s="402">
        <v>0</v>
      </c>
      <c r="E210" s="103">
        <v>0</v>
      </c>
      <c r="F210" s="103">
        <v>0</v>
      </c>
    </row>
    <row r="211" ht="20.1" customHeight="1" outlineLevel="1" spans="1:6">
      <c r="A211" s="420" t="s">
        <v>1574</v>
      </c>
      <c r="B211" s="402">
        <v>0</v>
      </c>
      <c r="C211" s="402">
        <v>0</v>
      </c>
      <c r="D211" s="402">
        <v>0</v>
      </c>
      <c r="E211" s="103" t="s">
        <v>1365</v>
      </c>
      <c r="F211" s="103" t="s">
        <v>1365</v>
      </c>
    </row>
    <row r="212" ht="20.1" customHeight="1" outlineLevel="1" spans="1:6">
      <c r="A212" s="420" t="s">
        <v>1575</v>
      </c>
      <c r="B212" s="402">
        <v>0</v>
      </c>
      <c r="C212" s="402">
        <v>0</v>
      </c>
      <c r="D212" s="402">
        <v>0</v>
      </c>
      <c r="E212" s="103" t="s">
        <v>1365</v>
      </c>
      <c r="F212" s="103" t="s">
        <v>1365</v>
      </c>
    </row>
    <row r="213" ht="20.1" customHeight="1" outlineLevel="1" spans="1:6">
      <c r="A213" s="420" t="s">
        <v>1576</v>
      </c>
      <c r="B213" s="402">
        <v>0</v>
      </c>
      <c r="C213" s="402">
        <v>0</v>
      </c>
      <c r="D213" s="402">
        <v>0</v>
      </c>
      <c r="E213" s="103" t="s">
        <v>1365</v>
      </c>
      <c r="F213" s="103" t="s">
        <v>1365</v>
      </c>
    </row>
    <row r="214" ht="20.1" customHeight="1" outlineLevel="1" spans="1:6">
      <c r="A214" s="420" t="s">
        <v>1577</v>
      </c>
      <c r="B214" s="402">
        <v>0</v>
      </c>
      <c r="C214" s="402">
        <v>0</v>
      </c>
      <c r="D214" s="402">
        <v>0</v>
      </c>
      <c r="E214" s="103" t="s">
        <v>1365</v>
      </c>
      <c r="F214" s="103" t="s">
        <v>1365</v>
      </c>
    </row>
    <row r="215" ht="20.1" customHeight="1" outlineLevel="1" spans="1:6">
      <c r="A215" s="420" t="s">
        <v>1578</v>
      </c>
      <c r="B215" s="402">
        <v>0</v>
      </c>
      <c r="C215" s="402">
        <v>0</v>
      </c>
      <c r="D215" s="402">
        <v>0</v>
      </c>
      <c r="E215" s="103" t="s">
        <v>1365</v>
      </c>
      <c r="F215" s="103" t="s">
        <v>1365</v>
      </c>
    </row>
    <row r="216" ht="20.1" customHeight="1" outlineLevel="1" spans="1:6">
      <c r="A216" s="420" t="s">
        <v>1579</v>
      </c>
      <c r="B216" s="402">
        <v>0</v>
      </c>
      <c r="C216" s="402">
        <v>0</v>
      </c>
      <c r="D216" s="402">
        <v>0</v>
      </c>
      <c r="E216" s="103" t="s">
        <v>1365</v>
      </c>
      <c r="F216" s="103" t="s">
        <v>1365</v>
      </c>
    </row>
    <row r="217" ht="20.1" customHeight="1" outlineLevel="1" spans="1:6">
      <c r="A217" s="420" t="s">
        <v>1580</v>
      </c>
      <c r="B217" s="402">
        <v>0</v>
      </c>
      <c r="C217" s="402">
        <v>0</v>
      </c>
      <c r="D217" s="402">
        <v>0</v>
      </c>
      <c r="E217" s="103" t="s">
        <v>1365</v>
      </c>
      <c r="F217" s="103" t="s">
        <v>1365</v>
      </c>
    </row>
    <row r="218" ht="20.1" customHeight="1" outlineLevel="1" spans="1:6">
      <c r="A218" s="420" t="s">
        <v>1581</v>
      </c>
      <c r="B218" s="402">
        <v>130</v>
      </c>
      <c r="C218" s="402">
        <v>0</v>
      </c>
      <c r="D218" s="402">
        <v>0</v>
      </c>
      <c r="E218" s="103">
        <v>0</v>
      </c>
      <c r="F218" s="103" t="s">
        <v>1365</v>
      </c>
    </row>
    <row r="219" ht="20.1" customHeight="1" outlineLevel="1" spans="1:6">
      <c r="A219" s="420" t="s">
        <v>1582</v>
      </c>
      <c r="B219" s="402">
        <v>0</v>
      </c>
      <c r="C219" s="402">
        <v>0</v>
      </c>
      <c r="D219" s="402">
        <v>0</v>
      </c>
      <c r="E219" s="103" t="s">
        <v>1365</v>
      </c>
      <c r="F219" s="103" t="s">
        <v>1365</v>
      </c>
    </row>
    <row r="220" ht="20.1" customHeight="1" outlineLevel="1" spans="1:6">
      <c r="A220" s="420" t="s">
        <v>1583</v>
      </c>
      <c r="B220" s="402">
        <v>0</v>
      </c>
      <c r="C220" s="402">
        <v>0</v>
      </c>
      <c r="D220" s="402">
        <v>0</v>
      </c>
      <c r="E220" s="103"/>
      <c r="F220" s="103"/>
    </row>
    <row r="221" ht="20.1" customHeight="1" outlineLevel="1" spans="1:6">
      <c r="A221" s="420" t="s">
        <v>1584</v>
      </c>
      <c r="B221" s="402">
        <v>374</v>
      </c>
      <c r="C221" s="402">
        <v>846.9144</v>
      </c>
      <c r="D221" s="402">
        <v>500</v>
      </c>
      <c r="E221" s="103">
        <v>1.33689839572193</v>
      </c>
      <c r="F221" s="103">
        <v>0.590378437301338</v>
      </c>
    </row>
    <row r="222" ht="20.1" customHeight="1" outlineLevel="1" spans="1:6">
      <c r="A222" s="420" t="s">
        <v>1585</v>
      </c>
      <c r="B222" s="402">
        <v>0</v>
      </c>
      <c r="C222" s="402">
        <v>0</v>
      </c>
      <c r="D222" s="402">
        <v>0</v>
      </c>
      <c r="E222" s="103" t="s">
        <v>1365</v>
      </c>
      <c r="F222" s="103"/>
    </row>
    <row r="223" s="387" customFormat="1" ht="20.1" customHeight="1" spans="1:8">
      <c r="A223" s="419" t="s">
        <v>1586</v>
      </c>
      <c r="B223" s="399">
        <v>440.33836</v>
      </c>
      <c r="C223" s="399">
        <v>216.0863</v>
      </c>
      <c r="D223" s="399">
        <v>224.252025</v>
      </c>
      <c r="E223" s="120">
        <v>0.509272062965398</v>
      </c>
      <c r="F223" s="120">
        <v>1.03778918422871</v>
      </c>
      <c r="H223" s="400"/>
    </row>
    <row r="224" ht="20.1" customHeight="1" outlineLevel="1" spans="1:6">
      <c r="A224" s="420" t="s">
        <v>1305</v>
      </c>
      <c r="B224" s="402">
        <v>440.33836</v>
      </c>
      <c r="C224" s="402">
        <v>216.0863</v>
      </c>
      <c r="D224" s="402">
        <v>224.252025</v>
      </c>
      <c r="E224" s="103"/>
      <c r="F224" s="103"/>
    </row>
    <row r="225" ht="20.1" customHeight="1" outlineLevel="2" spans="1:6">
      <c r="A225" s="421" t="s">
        <v>1587</v>
      </c>
      <c r="B225" s="402">
        <v>440.33836</v>
      </c>
      <c r="C225" s="402">
        <v>216.0863</v>
      </c>
      <c r="D225" s="402">
        <v>224.252025</v>
      </c>
      <c r="E225" s="103"/>
      <c r="F225" s="103"/>
    </row>
    <row r="226" ht="20.1" customHeight="1" outlineLevel="2" spans="1:6">
      <c r="A226" s="421" t="s">
        <v>1588</v>
      </c>
      <c r="B226" s="402">
        <v>0</v>
      </c>
      <c r="C226" s="402">
        <v>0</v>
      </c>
      <c r="D226" s="402">
        <v>0</v>
      </c>
      <c r="E226" s="103" t="s">
        <v>1365</v>
      </c>
      <c r="F226" s="103" t="s">
        <v>1365</v>
      </c>
    </row>
    <row r="227" ht="20.1" customHeight="1" outlineLevel="2" spans="1:6">
      <c r="A227" s="421" t="s">
        <v>1589</v>
      </c>
      <c r="B227" s="402">
        <v>0</v>
      </c>
      <c r="C227" s="402">
        <v>0</v>
      </c>
      <c r="D227" s="402">
        <v>0</v>
      </c>
      <c r="E227" s="103" t="s">
        <v>1365</v>
      </c>
      <c r="F227" s="103" t="s">
        <v>1365</v>
      </c>
    </row>
    <row r="228" ht="20.1" customHeight="1" outlineLevel="2" spans="1:6">
      <c r="A228" s="421" t="s">
        <v>1590</v>
      </c>
      <c r="B228" s="402">
        <v>0</v>
      </c>
      <c r="C228" s="402">
        <v>0</v>
      </c>
      <c r="D228" s="402">
        <v>0</v>
      </c>
      <c r="E228" s="103" t="s">
        <v>1365</v>
      </c>
      <c r="F228" s="103" t="s">
        <v>1365</v>
      </c>
    </row>
    <row r="229" ht="20.1" customHeight="1" outlineLevel="2" spans="1:6">
      <c r="A229" s="421" t="s">
        <v>1591</v>
      </c>
      <c r="B229" s="402">
        <v>0</v>
      </c>
      <c r="C229" s="402">
        <v>0</v>
      </c>
      <c r="D229" s="402">
        <v>0</v>
      </c>
      <c r="E229" s="103" t="s">
        <v>1365</v>
      </c>
      <c r="F229" s="103" t="s">
        <v>1365</v>
      </c>
    </row>
    <row r="230" ht="20.1" customHeight="1" outlineLevel="2" spans="1:6">
      <c r="A230" s="421" t="s">
        <v>1592</v>
      </c>
      <c r="B230" s="402">
        <v>0</v>
      </c>
      <c r="C230" s="402">
        <v>0</v>
      </c>
      <c r="D230" s="402">
        <v>0</v>
      </c>
      <c r="E230" s="103" t="s">
        <v>1365</v>
      </c>
      <c r="F230" s="103" t="s">
        <v>1365</v>
      </c>
    </row>
    <row r="231" ht="20.1" customHeight="1" outlineLevel="2" spans="1:6">
      <c r="A231" s="421" t="s">
        <v>1593</v>
      </c>
      <c r="B231" s="402">
        <v>0</v>
      </c>
      <c r="C231" s="402">
        <v>0</v>
      </c>
      <c r="D231" s="402">
        <v>0</v>
      </c>
      <c r="E231" s="103" t="s">
        <v>1365</v>
      </c>
      <c r="F231" s="103" t="s">
        <v>1365</v>
      </c>
    </row>
    <row r="232" ht="20.1" customHeight="1" outlineLevel="2" spans="1:6">
      <c r="A232" s="421" t="s">
        <v>1594</v>
      </c>
      <c r="B232" s="402">
        <v>0</v>
      </c>
      <c r="C232" s="402">
        <v>0</v>
      </c>
      <c r="D232" s="402">
        <v>0</v>
      </c>
      <c r="E232" s="103" t="s">
        <v>1365</v>
      </c>
      <c r="F232" s="103" t="s">
        <v>1365</v>
      </c>
    </row>
    <row r="233" ht="20.1" customHeight="1" outlineLevel="2" spans="1:6">
      <c r="A233" s="421" t="s">
        <v>1595</v>
      </c>
      <c r="B233" s="402">
        <v>0</v>
      </c>
      <c r="C233" s="402">
        <v>0</v>
      </c>
      <c r="D233" s="402">
        <v>0</v>
      </c>
      <c r="E233" s="103" t="s">
        <v>1365</v>
      </c>
      <c r="F233" s="103" t="s">
        <v>1365</v>
      </c>
    </row>
    <row r="234" ht="20.1" customHeight="1" outlineLevel="2" spans="1:6">
      <c r="A234" s="421" t="s">
        <v>1596</v>
      </c>
      <c r="B234" s="402">
        <v>0</v>
      </c>
      <c r="C234" s="402">
        <v>0</v>
      </c>
      <c r="D234" s="402">
        <v>0</v>
      </c>
      <c r="E234" s="103" t="s">
        <v>1365</v>
      </c>
      <c r="F234" s="103" t="s">
        <v>1365</v>
      </c>
    </row>
    <row r="235" ht="20.1" customHeight="1" outlineLevel="2" spans="1:6">
      <c r="A235" s="421" t="s">
        <v>1597</v>
      </c>
      <c r="B235" s="402">
        <v>0</v>
      </c>
      <c r="C235" s="402">
        <v>0</v>
      </c>
      <c r="D235" s="402">
        <v>0</v>
      </c>
      <c r="E235" s="103" t="s">
        <v>1365</v>
      </c>
      <c r="F235" s="103" t="s">
        <v>1365</v>
      </c>
    </row>
    <row r="236" ht="20.1" customHeight="1" outlineLevel="2" spans="1:6">
      <c r="A236" s="421" t="s">
        <v>1598</v>
      </c>
      <c r="B236" s="402">
        <v>0</v>
      </c>
      <c r="C236" s="402">
        <v>0</v>
      </c>
      <c r="D236" s="402">
        <v>0</v>
      </c>
      <c r="E236" s="103" t="s">
        <v>1365</v>
      </c>
      <c r="F236" s="103" t="s">
        <v>1365</v>
      </c>
    </row>
    <row r="237" ht="20.1" customHeight="1" outlineLevel="1" spans="1:6">
      <c r="A237" s="420" t="s">
        <v>1599</v>
      </c>
      <c r="B237" s="402">
        <v>0</v>
      </c>
      <c r="C237" s="402">
        <v>0</v>
      </c>
      <c r="D237" s="402">
        <v>0</v>
      </c>
      <c r="E237" s="103" t="s">
        <v>1365</v>
      </c>
      <c r="F237" s="103" t="s">
        <v>1365</v>
      </c>
    </row>
    <row r="238" ht="20.1" customHeight="1" outlineLevel="2" spans="1:6">
      <c r="A238" s="421" t="s">
        <v>981</v>
      </c>
      <c r="B238" s="402">
        <v>0</v>
      </c>
      <c r="C238" s="402">
        <v>0</v>
      </c>
      <c r="D238" s="402">
        <v>0</v>
      </c>
      <c r="E238" s="103" t="s">
        <v>1365</v>
      </c>
      <c r="F238" s="103" t="s">
        <v>1365</v>
      </c>
    </row>
    <row r="239" ht="20.1" customHeight="1" outlineLevel="2" spans="1:6">
      <c r="A239" s="421" t="s">
        <v>1024</v>
      </c>
      <c r="B239" s="402">
        <v>0</v>
      </c>
      <c r="C239" s="402">
        <v>0</v>
      </c>
      <c r="D239" s="402">
        <v>0</v>
      </c>
      <c r="E239" s="103" t="s">
        <v>1365</v>
      </c>
      <c r="F239" s="103" t="s">
        <v>1365</v>
      </c>
    </row>
    <row r="240" ht="20.1" customHeight="1" outlineLevel="2" spans="1:6">
      <c r="A240" s="421" t="s">
        <v>1600</v>
      </c>
      <c r="B240" s="402">
        <v>0</v>
      </c>
      <c r="C240" s="402">
        <v>0</v>
      </c>
      <c r="D240" s="402">
        <v>0</v>
      </c>
      <c r="E240" s="103" t="s">
        <v>1365</v>
      </c>
      <c r="F240" s="103" t="s">
        <v>1365</v>
      </c>
    </row>
    <row r="241" ht="20.1" customHeight="1" outlineLevel="2" spans="1:6">
      <c r="A241" s="421" t="s">
        <v>1601</v>
      </c>
      <c r="B241" s="402">
        <v>0</v>
      </c>
      <c r="C241" s="402">
        <v>0</v>
      </c>
      <c r="D241" s="402">
        <v>0</v>
      </c>
      <c r="E241" s="103" t="s">
        <v>1365</v>
      </c>
      <c r="F241" s="103" t="s">
        <v>1365</v>
      </c>
    </row>
    <row r="242" ht="20.1" customHeight="1" outlineLevel="2" spans="1:6">
      <c r="A242" s="421" t="s">
        <v>1602</v>
      </c>
      <c r="B242" s="402">
        <v>0</v>
      </c>
      <c r="C242" s="402">
        <v>0</v>
      </c>
      <c r="D242" s="402">
        <v>0</v>
      </c>
      <c r="E242" s="103" t="s">
        <v>1365</v>
      </c>
      <c r="F242" s="103" t="s">
        <v>1365</v>
      </c>
    </row>
    <row r="243" ht="20.1" customHeight="1" outlineLevel="2" spans="1:6">
      <c r="A243" s="421" t="s">
        <v>1603</v>
      </c>
      <c r="B243" s="402">
        <v>0</v>
      </c>
      <c r="C243" s="402">
        <v>0</v>
      </c>
      <c r="D243" s="402">
        <v>0</v>
      </c>
      <c r="E243" s="103" t="s">
        <v>1365</v>
      </c>
      <c r="F243" s="103" t="s">
        <v>1365</v>
      </c>
    </row>
    <row r="244" ht="20.1" customHeight="1" outlineLevel="1" spans="1:6">
      <c r="A244" s="410"/>
      <c r="B244" s="402"/>
      <c r="C244" s="402"/>
      <c r="D244" s="402"/>
      <c r="E244" s="103"/>
      <c r="F244" s="103"/>
    </row>
    <row r="245" ht="20.1" customHeight="1" spans="1:6">
      <c r="A245" s="411" t="s">
        <v>1177</v>
      </c>
      <c r="B245" s="399">
        <v>1900800.726327</v>
      </c>
      <c r="C245" s="399">
        <v>1847455.574</v>
      </c>
      <c r="D245" s="399">
        <v>1637214.771849</v>
      </c>
      <c r="E245" s="120">
        <v>0.861328991078755</v>
      </c>
      <c r="F245" s="120">
        <v>0.886199806312095</v>
      </c>
    </row>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sheetData>
  <autoFilter xmlns:etc="http://www.wps.cn/officeDocument/2017/etCustomData" ref="A5:F245" etc:filterBottomFollowUsedRange="0">
    <extLst/>
  </autoFilter>
  <mergeCells count="5">
    <mergeCell ref="A2:F2"/>
    <mergeCell ref="D4:F4"/>
    <mergeCell ref="A4:A5"/>
    <mergeCell ref="B4:B5"/>
    <mergeCell ref="C4:C5"/>
  </mergeCells>
  <pageMargins left="0.700694444444445" right="0.700694444444445" top="0.751388888888889" bottom="0.751388888888889" header="0.298611111111111" footer="0.298611111111111"/>
  <pageSetup paperSize="9" scale="82" fitToHeight="0"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86"/>
  <sheetViews>
    <sheetView showZeros="0" view="pageBreakPreview" zoomScale="115" zoomScaleNormal="100" workbookViewId="0">
      <pane ySplit="5" topLeftCell="A175" activePane="bottomLeft" state="frozen"/>
      <selection/>
      <selection pane="bottomLeft" activeCell="A189" sqref="A189"/>
    </sheetView>
  </sheetViews>
  <sheetFormatPr defaultColWidth="9" defaultRowHeight="13.5" outlineLevelCol="7"/>
  <cols>
    <col min="1" max="1" width="54.6916666666667" style="388" customWidth="1"/>
    <col min="2" max="3" width="11.4083333333333" style="388" customWidth="1"/>
    <col min="4" max="4" width="11.7" style="388" customWidth="1"/>
    <col min="5" max="6" width="10.1083333333333" style="388" customWidth="1"/>
    <col min="7" max="7" width="9" style="388"/>
    <col min="8" max="8" width="12.6" style="389"/>
    <col min="9" max="16384" width="9" style="388"/>
  </cols>
  <sheetData>
    <row r="1" ht="19" customHeight="1" spans="1:1">
      <c r="A1" s="388" t="str">
        <f>目录!A14</f>
        <v>表11</v>
      </c>
    </row>
    <row r="2" s="385" customFormat="1" ht="28" customHeight="1" spans="1:8">
      <c r="A2" s="390" t="str">
        <f>目录!B14</f>
        <v>2024年市级政府性基金预算支出表</v>
      </c>
      <c r="B2" s="390"/>
      <c r="C2" s="390"/>
      <c r="D2" s="390"/>
      <c r="E2" s="390"/>
      <c r="F2" s="390"/>
      <c r="H2" s="391"/>
    </row>
    <row r="3" ht="17" customHeight="1" spans="6:6">
      <c r="F3" s="392" t="s">
        <v>39</v>
      </c>
    </row>
    <row r="4" s="386" customFormat="1" ht="31" customHeight="1" spans="1:8">
      <c r="A4" s="280" t="s">
        <v>40</v>
      </c>
      <c r="B4" s="280" t="s">
        <v>41</v>
      </c>
      <c r="C4" s="280" t="s">
        <v>42</v>
      </c>
      <c r="D4" s="393" t="s">
        <v>43</v>
      </c>
      <c r="E4" s="394"/>
      <c r="F4" s="395"/>
      <c r="H4" s="396"/>
    </row>
    <row r="5" s="386" customFormat="1" ht="39" customHeight="1" spans="1:8">
      <c r="A5" s="280"/>
      <c r="B5" s="280"/>
      <c r="C5" s="280"/>
      <c r="D5" s="280" t="s">
        <v>46</v>
      </c>
      <c r="E5" s="397" t="s">
        <v>47</v>
      </c>
      <c r="F5" s="397" t="s">
        <v>48</v>
      </c>
      <c r="H5" s="396"/>
    </row>
    <row r="6" s="387" customFormat="1" ht="24" customHeight="1" spans="1:8">
      <c r="A6" s="398" t="s">
        <v>1401</v>
      </c>
      <c r="B6" s="399">
        <f>SUM(B7,B13,B19)</f>
        <v>12</v>
      </c>
      <c r="C6" s="399">
        <f>SUM(C7,C13,C19)</f>
        <v>26</v>
      </c>
      <c r="D6" s="399">
        <f>SUM(D7,D13,D19)</f>
        <v>0</v>
      </c>
      <c r="E6" s="120">
        <f>IFERROR(D6/B6,"")</f>
        <v>0</v>
      </c>
      <c r="F6" s="120">
        <f>IFERROR(D6/C6,"")</f>
        <v>0</v>
      </c>
      <c r="H6" s="400"/>
    </row>
    <row r="7" s="388" customFormat="1" ht="24" customHeight="1" outlineLevel="1" spans="1:8">
      <c r="A7" s="401" t="s">
        <v>1402</v>
      </c>
      <c r="B7" s="402">
        <f>SUM(B8:B12)</f>
        <v>12</v>
      </c>
      <c r="C7" s="402">
        <f>SUM(C8:C12)</f>
        <v>26</v>
      </c>
      <c r="D7" s="402">
        <f>SUM(D8:D12)</f>
        <v>0</v>
      </c>
      <c r="E7" s="120">
        <f t="shared" ref="E7:E70" si="0">IFERROR(D7/B7,"")</f>
        <v>0</v>
      </c>
      <c r="F7" s="103">
        <f t="shared" ref="F7:F70" si="1">IFERROR(D7/C7,"")</f>
        <v>0</v>
      </c>
      <c r="H7" s="389"/>
    </row>
    <row r="8" ht="24" customHeight="1" outlineLevel="2" spans="1:6">
      <c r="A8" s="403" t="s">
        <v>1403</v>
      </c>
      <c r="B8" s="402"/>
      <c r="C8" s="402"/>
      <c r="D8" s="402"/>
      <c r="E8" s="120" t="str">
        <f t="shared" si="0"/>
        <v/>
      </c>
      <c r="F8" s="103" t="str">
        <f t="shared" si="1"/>
        <v/>
      </c>
    </row>
    <row r="9" ht="24" customHeight="1" outlineLevel="2" spans="1:6">
      <c r="A9" s="403" t="s">
        <v>1404</v>
      </c>
      <c r="B9" s="402">
        <v>12</v>
      </c>
      <c r="C9" s="402">
        <v>26</v>
      </c>
      <c r="D9" s="402"/>
      <c r="E9" s="120">
        <f t="shared" si="0"/>
        <v>0</v>
      </c>
      <c r="F9" s="103">
        <f t="shared" si="1"/>
        <v>0</v>
      </c>
    </row>
    <row r="10" ht="24" customHeight="1" outlineLevel="2" spans="1:6">
      <c r="A10" s="403" t="s">
        <v>1405</v>
      </c>
      <c r="B10" s="402"/>
      <c r="C10" s="402"/>
      <c r="D10" s="402"/>
      <c r="E10" s="120" t="str">
        <f t="shared" si="0"/>
        <v/>
      </c>
      <c r="F10" s="103" t="str">
        <f t="shared" si="1"/>
        <v/>
      </c>
    </row>
    <row r="11" ht="24" customHeight="1" outlineLevel="2" spans="1:6">
      <c r="A11" s="403" t="s">
        <v>1406</v>
      </c>
      <c r="B11" s="402"/>
      <c r="C11" s="402"/>
      <c r="D11" s="402"/>
      <c r="E11" s="120" t="str">
        <f t="shared" si="0"/>
        <v/>
      </c>
      <c r="F11" s="103" t="str">
        <f t="shared" si="1"/>
        <v/>
      </c>
    </row>
    <row r="12" ht="24" customHeight="1" outlineLevel="2" spans="1:6">
      <c r="A12" s="403" t="s">
        <v>1407</v>
      </c>
      <c r="B12" s="402"/>
      <c r="C12" s="402"/>
      <c r="D12" s="402"/>
      <c r="E12" s="120" t="str">
        <f t="shared" si="0"/>
        <v/>
      </c>
      <c r="F12" s="103" t="str">
        <f t="shared" si="1"/>
        <v/>
      </c>
    </row>
    <row r="13" s="387" customFormat="1" ht="24" customHeight="1" outlineLevel="1" spans="1:8">
      <c r="A13" s="401" t="s">
        <v>1408</v>
      </c>
      <c r="B13" s="402">
        <f>SUM(B14:B18)</f>
        <v>0</v>
      </c>
      <c r="C13" s="402">
        <f>SUM(C14:C18)</f>
        <v>0</v>
      </c>
      <c r="D13" s="402">
        <f>SUM(D14:D18)</f>
        <v>0</v>
      </c>
      <c r="E13" s="120" t="str">
        <f t="shared" si="0"/>
        <v/>
      </c>
      <c r="F13" s="103" t="str">
        <f t="shared" si="1"/>
        <v/>
      </c>
      <c r="H13" s="400"/>
    </row>
    <row r="14" ht="24" customHeight="1" outlineLevel="2" spans="1:6">
      <c r="A14" s="403" t="s">
        <v>1409</v>
      </c>
      <c r="B14" s="402"/>
      <c r="C14" s="402"/>
      <c r="D14" s="402"/>
      <c r="E14" s="120" t="str">
        <f t="shared" si="0"/>
        <v/>
      </c>
      <c r="F14" s="103" t="str">
        <f t="shared" si="1"/>
        <v/>
      </c>
    </row>
    <row r="15" ht="24" customHeight="1" outlineLevel="2" spans="1:6">
      <c r="A15" s="403" t="s">
        <v>1410</v>
      </c>
      <c r="B15" s="402"/>
      <c r="C15" s="402"/>
      <c r="D15" s="402"/>
      <c r="E15" s="120" t="str">
        <f t="shared" si="0"/>
        <v/>
      </c>
      <c r="F15" s="103" t="str">
        <f t="shared" si="1"/>
        <v/>
      </c>
    </row>
    <row r="16" ht="24" customHeight="1" outlineLevel="2" spans="1:6">
      <c r="A16" s="403" t="s">
        <v>1411</v>
      </c>
      <c r="B16" s="402"/>
      <c r="C16" s="402"/>
      <c r="D16" s="402"/>
      <c r="E16" s="120" t="str">
        <f t="shared" si="0"/>
        <v/>
      </c>
      <c r="F16" s="103" t="str">
        <f t="shared" si="1"/>
        <v/>
      </c>
    </row>
    <row r="17" ht="24" customHeight="1" outlineLevel="2" spans="1:6">
      <c r="A17" s="403" t="s">
        <v>1412</v>
      </c>
      <c r="B17" s="402"/>
      <c r="C17" s="402"/>
      <c r="D17" s="402"/>
      <c r="E17" s="120" t="str">
        <f t="shared" si="0"/>
        <v/>
      </c>
      <c r="F17" s="103" t="str">
        <f t="shared" si="1"/>
        <v/>
      </c>
    </row>
    <row r="18" ht="24" customHeight="1" outlineLevel="2" spans="1:6">
      <c r="A18" s="403" t="s">
        <v>1413</v>
      </c>
      <c r="B18" s="402"/>
      <c r="C18" s="402"/>
      <c r="D18" s="402"/>
      <c r="E18" s="120" t="str">
        <f t="shared" si="0"/>
        <v/>
      </c>
      <c r="F18" s="103" t="str">
        <f t="shared" si="1"/>
        <v/>
      </c>
    </row>
    <row r="19" s="387" customFormat="1" ht="24" customHeight="1" outlineLevel="1" spans="1:8">
      <c r="A19" s="401" t="s">
        <v>1414</v>
      </c>
      <c r="B19" s="402">
        <f>SUM(B20:B21)</f>
        <v>0</v>
      </c>
      <c r="C19" s="402">
        <f>SUM(C20:C21)</f>
        <v>0</v>
      </c>
      <c r="D19" s="402">
        <f>SUM(D20:D21)</f>
        <v>0</v>
      </c>
      <c r="E19" s="120" t="str">
        <f t="shared" si="0"/>
        <v/>
      </c>
      <c r="F19" s="103" t="str">
        <f t="shared" si="1"/>
        <v/>
      </c>
      <c r="H19" s="400"/>
    </row>
    <row r="20" ht="24" customHeight="1" outlineLevel="2" spans="1:6">
      <c r="A20" s="404" t="s">
        <v>1415</v>
      </c>
      <c r="B20" s="402"/>
      <c r="C20" s="402"/>
      <c r="D20" s="402"/>
      <c r="E20" s="120" t="str">
        <f t="shared" si="0"/>
        <v/>
      </c>
      <c r="F20" s="103" t="str">
        <f t="shared" si="1"/>
        <v/>
      </c>
    </row>
    <row r="21" ht="24" customHeight="1" outlineLevel="2" spans="1:6">
      <c r="A21" s="404" t="s">
        <v>1416</v>
      </c>
      <c r="B21" s="402"/>
      <c r="C21" s="402"/>
      <c r="D21" s="402"/>
      <c r="E21" s="120" t="str">
        <f t="shared" si="0"/>
        <v/>
      </c>
      <c r="F21" s="103" t="str">
        <f t="shared" si="1"/>
        <v/>
      </c>
    </row>
    <row r="22" s="387" customFormat="1" ht="24" customHeight="1" spans="1:8">
      <c r="A22" s="398" t="s">
        <v>1417</v>
      </c>
      <c r="B22" s="399">
        <f>SUM(B23,B27,B31)</f>
        <v>0</v>
      </c>
      <c r="C22" s="399">
        <f>SUM(C23,C27,C31)</f>
        <v>0</v>
      </c>
      <c r="D22" s="399">
        <f>SUM(D23,D27,D31)</f>
        <v>0</v>
      </c>
      <c r="E22" s="120" t="str">
        <f t="shared" si="0"/>
        <v/>
      </c>
      <c r="F22" s="120" t="str">
        <f t="shared" si="1"/>
        <v/>
      </c>
      <c r="H22" s="400"/>
    </row>
    <row r="23" ht="24" customHeight="1" outlineLevel="1" spans="1:6">
      <c r="A23" s="401" t="s">
        <v>1418</v>
      </c>
      <c r="B23" s="402">
        <f>SUM(B24:B26)</f>
        <v>0</v>
      </c>
      <c r="C23" s="402">
        <f>SUM(C24:C26)</f>
        <v>0</v>
      </c>
      <c r="D23" s="402">
        <f>SUM(D24:D26)</f>
        <v>0</v>
      </c>
      <c r="E23" s="120" t="str">
        <f t="shared" si="0"/>
        <v/>
      </c>
      <c r="F23" s="103" t="str">
        <f t="shared" si="1"/>
        <v/>
      </c>
    </row>
    <row r="24" ht="24" customHeight="1" outlineLevel="2" spans="1:6">
      <c r="A24" s="403" t="s">
        <v>1419</v>
      </c>
      <c r="B24" s="402"/>
      <c r="C24" s="402"/>
      <c r="D24" s="402"/>
      <c r="E24" s="120" t="str">
        <f t="shared" si="0"/>
        <v/>
      </c>
      <c r="F24" s="103" t="str">
        <f t="shared" si="1"/>
        <v/>
      </c>
    </row>
    <row r="25" ht="24" customHeight="1" outlineLevel="2" spans="1:6">
      <c r="A25" s="403" t="s">
        <v>1420</v>
      </c>
      <c r="B25" s="402"/>
      <c r="C25" s="402"/>
      <c r="D25" s="402"/>
      <c r="E25" s="120" t="str">
        <f t="shared" si="0"/>
        <v/>
      </c>
      <c r="F25" s="103" t="str">
        <f t="shared" si="1"/>
        <v/>
      </c>
    </row>
    <row r="26" ht="24" customHeight="1" outlineLevel="2" spans="1:6">
      <c r="A26" s="403" t="s">
        <v>1421</v>
      </c>
      <c r="B26" s="402"/>
      <c r="C26" s="402"/>
      <c r="D26" s="402"/>
      <c r="E26" s="120" t="str">
        <f t="shared" si="0"/>
        <v/>
      </c>
      <c r="F26" s="103" t="str">
        <f t="shared" si="1"/>
        <v/>
      </c>
    </row>
    <row r="27" ht="24" customHeight="1" outlineLevel="1" spans="1:6">
      <c r="A27" s="401" t="s">
        <v>1422</v>
      </c>
      <c r="B27" s="402">
        <f>SUM(B28:B30)</f>
        <v>0</v>
      </c>
      <c r="C27" s="402">
        <f>SUM(C28:C30)</f>
        <v>0</v>
      </c>
      <c r="D27" s="402">
        <f>SUM(D28:D30)</f>
        <v>0</v>
      </c>
      <c r="E27" s="120" t="str">
        <f t="shared" si="0"/>
        <v/>
      </c>
      <c r="F27" s="103" t="str">
        <f t="shared" si="1"/>
        <v/>
      </c>
    </row>
    <row r="28" ht="24" customHeight="1" outlineLevel="2" spans="1:6">
      <c r="A28" s="403" t="s">
        <v>1419</v>
      </c>
      <c r="B28" s="402"/>
      <c r="C28" s="402"/>
      <c r="D28" s="402"/>
      <c r="E28" s="120" t="str">
        <f t="shared" si="0"/>
        <v/>
      </c>
      <c r="F28" s="103" t="str">
        <f t="shared" si="1"/>
        <v/>
      </c>
    </row>
    <row r="29" ht="24" customHeight="1" outlineLevel="2" spans="1:6">
      <c r="A29" s="403" t="s">
        <v>1420</v>
      </c>
      <c r="B29" s="402"/>
      <c r="C29" s="402"/>
      <c r="D29" s="402"/>
      <c r="E29" s="120" t="str">
        <f t="shared" si="0"/>
        <v/>
      </c>
      <c r="F29" s="103" t="str">
        <f t="shared" si="1"/>
        <v/>
      </c>
    </row>
    <row r="30" ht="24" customHeight="1" outlineLevel="2" spans="1:6">
      <c r="A30" s="403" t="s">
        <v>1423</v>
      </c>
      <c r="B30" s="402"/>
      <c r="C30" s="402"/>
      <c r="D30" s="402"/>
      <c r="E30" s="120" t="str">
        <f t="shared" si="0"/>
        <v/>
      </c>
      <c r="F30" s="103" t="str">
        <f t="shared" si="1"/>
        <v/>
      </c>
    </row>
    <row r="31" ht="24" customHeight="1" outlineLevel="1" spans="1:6">
      <c r="A31" s="401" t="s">
        <v>1424</v>
      </c>
      <c r="B31" s="402">
        <f>SUM(B32:B33)</f>
        <v>0</v>
      </c>
      <c r="C31" s="402">
        <f>SUM(C32:C33)</f>
        <v>0</v>
      </c>
      <c r="D31" s="402">
        <f>SUM(D32:D33)</f>
        <v>0</v>
      </c>
      <c r="E31" s="120" t="str">
        <f t="shared" si="0"/>
        <v/>
      </c>
      <c r="F31" s="103" t="str">
        <f t="shared" si="1"/>
        <v/>
      </c>
    </row>
    <row r="32" ht="24" customHeight="1" outlineLevel="2" spans="1:6">
      <c r="A32" s="403" t="s">
        <v>1420</v>
      </c>
      <c r="B32" s="402"/>
      <c r="C32" s="402"/>
      <c r="D32" s="402"/>
      <c r="E32" s="120" t="str">
        <f t="shared" si="0"/>
        <v/>
      </c>
      <c r="F32" s="103" t="str">
        <f t="shared" si="1"/>
        <v/>
      </c>
    </row>
    <row r="33" ht="24" customHeight="1" outlineLevel="2" spans="1:6">
      <c r="A33" s="403" t="s">
        <v>1425</v>
      </c>
      <c r="B33" s="402"/>
      <c r="C33" s="402"/>
      <c r="D33" s="402"/>
      <c r="E33" s="120" t="str">
        <f t="shared" si="0"/>
        <v/>
      </c>
      <c r="F33" s="103" t="str">
        <f t="shared" si="1"/>
        <v/>
      </c>
    </row>
    <row r="34" s="387" customFormat="1" ht="24" customHeight="1" spans="1:8">
      <c r="A34" s="398" t="s">
        <v>1426</v>
      </c>
      <c r="B34" s="399">
        <f>SUM(B35,B40)</f>
        <v>0</v>
      </c>
      <c r="C34" s="399">
        <f>SUM(C35,C40)</f>
        <v>0</v>
      </c>
      <c r="D34" s="399">
        <f>SUM(D35,D40)</f>
        <v>0</v>
      </c>
      <c r="E34" s="120" t="str">
        <f t="shared" si="0"/>
        <v/>
      </c>
      <c r="F34" s="103" t="str">
        <f t="shared" si="1"/>
        <v/>
      </c>
      <c r="H34" s="400"/>
    </row>
    <row r="35" ht="24" customHeight="1" outlineLevel="1" spans="1:6">
      <c r="A35" s="401" t="s">
        <v>1427</v>
      </c>
      <c r="B35" s="402">
        <f>SUM(B36:B39)</f>
        <v>0</v>
      </c>
      <c r="C35" s="402">
        <f>SUM(C36:C39)</f>
        <v>0</v>
      </c>
      <c r="D35" s="402">
        <f>SUM(D36:D39)</f>
        <v>0</v>
      </c>
      <c r="E35" s="120" t="str">
        <f t="shared" si="0"/>
        <v/>
      </c>
      <c r="F35" s="103" t="str">
        <f t="shared" si="1"/>
        <v/>
      </c>
    </row>
    <row r="36" ht="24" customHeight="1" outlineLevel="2" spans="1:6">
      <c r="A36" s="403" t="s">
        <v>1428</v>
      </c>
      <c r="B36" s="402"/>
      <c r="C36" s="402"/>
      <c r="D36" s="402"/>
      <c r="E36" s="120" t="str">
        <f t="shared" si="0"/>
        <v/>
      </c>
      <c r="F36" s="103" t="str">
        <f t="shared" si="1"/>
        <v/>
      </c>
    </row>
    <row r="37" ht="24" customHeight="1" outlineLevel="2" spans="1:6">
      <c r="A37" s="403" t="s">
        <v>1429</v>
      </c>
      <c r="B37" s="402"/>
      <c r="C37" s="402"/>
      <c r="D37" s="402"/>
      <c r="E37" s="120" t="str">
        <f t="shared" si="0"/>
        <v/>
      </c>
      <c r="F37" s="103" t="str">
        <f t="shared" si="1"/>
        <v/>
      </c>
    </row>
    <row r="38" ht="24" customHeight="1" outlineLevel="2" spans="1:6">
      <c r="A38" s="403" t="s">
        <v>1430</v>
      </c>
      <c r="B38" s="402"/>
      <c r="C38" s="402"/>
      <c r="D38" s="402"/>
      <c r="E38" s="120" t="str">
        <f t="shared" si="0"/>
        <v/>
      </c>
      <c r="F38" s="103" t="str">
        <f t="shared" si="1"/>
        <v/>
      </c>
    </row>
    <row r="39" ht="24" customHeight="1" outlineLevel="2" spans="1:6">
      <c r="A39" s="403" t="s">
        <v>1431</v>
      </c>
      <c r="B39" s="402"/>
      <c r="C39" s="402"/>
      <c r="D39" s="402"/>
      <c r="E39" s="120" t="str">
        <f t="shared" si="0"/>
        <v/>
      </c>
      <c r="F39" s="103" t="str">
        <f t="shared" si="1"/>
        <v/>
      </c>
    </row>
    <row r="40" ht="24" customHeight="1" outlineLevel="1" spans="1:6">
      <c r="A40" s="401" t="s">
        <v>1432</v>
      </c>
      <c r="B40" s="402">
        <f>SUM(B41:B44)</f>
        <v>0</v>
      </c>
      <c r="C40" s="402">
        <f>SUM(C41:C44)</f>
        <v>0</v>
      </c>
      <c r="D40" s="402">
        <f>SUM(D41:D44)</f>
        <v>0</v>
      </c>
      <c r="E40" s="120" t="str">
        <f t="shared" si="0"/>
        <v/>
      </c>
      <c r="F40" s="103" t="str">
        <f t="shared" si="1"/>
        <v/>
      </c>
    </row>
    <row r="41" ht="24" customHeight="1" outlineLevel="2" spans="1:6">
      <c r="A41" s="403" t="s">
        <v>1433</v>
      </c>
      <c r="B41" s="402"/>
      <c r="C41" s="402"/>
      <c r="D41" s="402"/>
      <c r="E41" s="120" t="str">
        <f t="shared" si="0"/>
        <v/>
      </c>
      <c r="F41" s="103" t="str">
        <f t="shared" si="1"/>
        <v/>
      </c>
    </row>
    <row r="42" ht="24" customHeight="1" outlineLevel="2" spans="1:6">
      <c r="A42" s="403" t="s">
        <v>1434</v>
      </c>
      <c r="B42" s="402"/>
      <c r="C42" s="402"/>
      <c r="D42" s="402"/>
      <c r="E42" s="120" t="str">
        <f t="shared" si="0"/>
        <v/>
      </c>
      <c r="F42" s="103" t="str">
        <f t="shared" si="1"/>
        <v/>
      </c>
    </row>
    <row r="43" ht="24" customHeight="1" outlineLevel="2" spans="1:6">
      <c r="A43" s="403" t="s">
        <v>1435</v>
      </c>
      <c r="B43" s="402"/>
      <c r="C43" s="402"/>
      <c r="D43" s="402"/>
      <c r="E43" s="120" t="str">
        <f t="shared" si="0"/>
        <v/>
      </c>
      <c r="F43" s="103" t="str">
        <f t="shared" si="1"/>
        <v/>
      </c>
    </row>
    <row r="44" ht="24" customHeight="1" outlineLevel="2" spans="1:6">
      <c r="A44" s="403" t="s">
        <v>1436</v>
      </c>
      <c r="B44" s="402"/>
      <c r="C44" s="402"/>
      <c r="D44" s="402"/>
      <c r="E44" s="120" t="str">
        <f t="shared" si="0"/>
        <v/>
      </c>
      <c r="F44" s="103" t="str">
        <f t="shared" si="1"/>
        <v/>
      </c>
    </row>
    <row r="45" s="387" customFormat="1" ht="24" customHeight="1" spans="1:8">
      <c r="A45" s="398" t="s">
        <v>1437</v>
      </c>
      <c r="B45" s="399">
        <f>SUM(B46,B62,B66,B67,B73,B77,B81,B85,B91,B94)</f>
        <v>509624.791615</v>
      </c>
      <c r="C45" s="399">
        <f>SUM(C46,C62,C66,C67,C73,C77,C81,C85,C91,C94)</f>
        <v>594278.1911</v>
      </c>
      <c r="D45" s="399">
        <f>SUM(D46,D62,D66,D67,D73,D77,D81,D85,D91,D94)</f>
        <v>725375.93</v>
      </c>
      <c r="E45" s="120">
        <f t="shared" si="0"/>
        <v>1.42335290969908</v>
      </c>
      <c r="F45" s="120">
        <f t="shared" si="1"/>
        <v>1.22059994942325</v>
      </c>
      <c r="H45" s="400"/>
    </row>
    <row r="46" s="387" customFormat="1" ht="24" customHeight="1" outlineLevel="1" spans="1:8">
      <c r="A46" s="401" t="s">
        <v>1438</v>
      </c>
      <c r="B46" s="402">
        <f>SUM(B47:B61)</f>
        <v>504689.791615</v>
      </c>
      <c r="C46" s="402">
        <f>SUM(C47:C61)</f>
        <v>186742.7311</v>
      </c>
      <c r="D46" s="402">
        <f>SUM(D47:D61)</f>
        <v>721176.93</v>
      </c>
      <c r="E46" s="103">
        <f t="shared" si="0"/>
        <v>1.42895089613809</v>
      </c>
      <c r="F46" s="103">
        <f t="shared" si="1"/>
        <v>3.86187417176529</v>
      </c>
      <c r="H46" s="400"/>
    </row>
    <row r="47" ht="24" customHeight="1" outlineLevel="2" spans="1:6">
      <c r="A47" s="405" t="s">
        <v>1439</v>
      </c>
      <c r="B47" s="402">
        <v>60800</v>
      </c>
      <c r="C47" s="402">
        <v>41120.7955</v>
      </c>
      <c r="D47" s="402">
        <v>41421</v>
      </c>
      <c r="E47" s="120">
        <f t="shared" si="0"/>
        <v>0.681266447368421</v>
      </c>
      <c r="F47" s="103">
        <f t="shared" si="1"/>
        <v>1.00730055185824</v>
      </c>
    </row>
    <row r="48" ht="24" customHeight="1" outlineLevel="2" spans="1:6">
      <c r="A48" s="405" t="s">
        <v>1440</v>
      </c>
      <c r="B48" s="402"/>
      <c r="C48" s="402"/>
      <c r="D48" s="402"/>
      <c r="E48" s="120" t="str">
        <f t="shared" si="0"/>
        <v/>
      </c>
      <c r="F48" s="103" t="str">
        <f t="shared" si="1"/>
        <v/>
      </c>
    </row>
    <row r="49" ht="24" customHeight="1" outlineLevel="2" spans="1:6">
      <c r="A49" s="405" t="s">
        <v>1441</v>
      </c>
      <c r="B49" s="402">
        <v>220635</v>
      </c>
      <c r="C49" s="402">
        <v>96104.4084</v>
      </c>
      <c r="D49" s="402">
        <v>400874.08</v>
      </c>
      <c r="E49" s="120">
        <f t="shared" si="0"/>
        <v>1.81691064427675</v>
      </c>
      <c r="F49" s="103">
        <f t="shared" si="1"/>
        <v>4.17123508353026</v>
      </c>
    </row>
    <row r="50" ht="24" customHeight="1" outlineLevel="2" spans="1:6">
      <c r="A50" s="405" t="s">
        <v>1442</v>
      </c>
      <c r="B50" s="402"/>
      <c r="C50" s="402">
        <v>9985.2804</v>
      </c>
      <c r="D50" s="402"/>
      <c r="E50" s="120" t="str">
        <f t="shared" si="0"/>
        <v/>
      </c>
      <c r="F50" s="103">
        <f t="shared" si="1"/>
        <v>0</v>
      </c>
    </row>
    <row r="51" ht="24" customHeight="1" outlineLevel="2" spans="1:6">
      <c r="A51" s="405" t="s">
        <v>1443</v>
      </c>
      <c r="B51" s="402">
        <v>384.091615</v>
      </c>
      <c r="C51" s="402">
        <v>384.0916</v>
      </c>
      <c r="D51" s="402">
        <v>30000</v>
      </c>
      <c r="E51" s="120">
        <f t="shared" si="0"/>
        <v>78.1063653264079</v>
      </c>
      <c r="F51" s="103">
        <f t="shared" si="1"/>
        <v>78.1063683767101</v>
      </c>
    </row>
    <row r="52" ht="24" customHeight="1" outlineLevel="2" spans="1:6">
      <c r="A52" s="405" t="s">
        <v>1444</v>
      </c>
      <c r="B52" s="402"/>
      <c r="C52" s="402"/>
      <c r="D52" s="402"/>
      <c r="E52" s="120" t="str">
        <f t="shared" si="0"/>
        <v/>
      </c>
      <c r="F52" s="103" t="str">
        <f t="shared" si="1"/>
        <v/>
      </c>
    </row>
    <row r="53" ht="24" customHeight="1" outlineLevel="2" spans="1:6">
      <c r="A53" s="405" t="s">
        <v>1445</v>
      </c>
      <c r="B53" s="402"/>
      <c r="C53" s="402"/>
      <c r="D53" s="402"/>
      <c r="E53" s="120" t="str">
        <f t="shared" si="0"/>
        <v/>
      </c>
      <c r="F53" s="103" t="str">
        <f t="shared" si="1"/>
        <v/>
      </c>
    </row>
    <row r="54" ht="24" customHeight="1" outlineLevel="2" spans="1:6">
      <c r="A54" s="405" t="s">
        <v>1446</v>
      </c>
      <c r="B54" s="402"/>
      <c r="C54" s="402"/>
      <c r="D54" s="402"/>
      <c r="E54" s="120" t="str">
        <f t="shared" si="0"/>
        <v/>
      </c>
      <c r="F54" s="103" t="str">
        <f t="shared" si="1"/>
        <v/>
      </c>
    </row>
    <row r="55" ht="24" customHeight="1" outlineLevel="2" spans="1:6">
      <c r="A55" s="405" t="s">
        <v>1447</v>
      </c>
      <c r="B55" s="402"/>
      <c r="C55" s="402"/>
      <c r="D55" s="402"/>
      <c r="E55" s="120" t="str">
        <f t="shared" si="0"/>
        <v/>
      </c>
      <c r="F55" s="103" t="str">
        <f t="shared" si="1"/>
        <v/>
      </c>
    </row>
    <row r="56" ht="24" customHeight="1" outlineLevel="2" spans="1:6">
      <c r="A56" s="405" t="s">
        <v>1448</v>
      </c>
      <c r="B56" s="402"/>
      <c r="C56" s="402"/>
      <c r="D56" s="402"/>
      <c r="E56" s="120" t="str">
        <f t="shared" si="0"/>
        <v/>
      </c>
      <c r="F56" s="103" t="str">
        <f t="shared" si="1"/>
        <v/>
      </c>
    </row>
    <row r="57" ht="24" customHeight="1" outlineLevel="2" spans="1:6">
      <c r="A57" s="405" t="s">
        <v>1071</v>
      </c>
      <c r="B57" s="402"/>
      <c r="C57" s="402"/>
      <c r="D57" s="402"/>
      <c r="E57" s="120" t="str">
        <f t="shared" si="0"/>
        <v/>
      </c>
      <c r="F57" s="103" t="str">
        <f t="shared" si="1"/>
        <v/>
      </c>
    </row>
    <row r="58" ht="24" customHeight="1" outlineLevel="2" spans="1:6">
      <c r="A58" s="405" t="s">
        <v>1449</v>
      </c>
      <c r="B58" s="402"/>
      <c r="C58" s="402"/>
      <c r="D58" s="402"/>
      <c r="E58" s="120" t="str">
        <f t="shared" si="0"/>
        <v/>
      </c>
      <c r="F58" s="103" t="str">
        <f t="shared" si="1"/>
        <v/>
      </c>
    </row>
    <row r="59" ht="24" customHeight="1" outlineLevel="2" spans="1:6">
      <c r="A59" s="405" t="s">
        <v>1450</v>
      </c>
      <c r="B59" s="402"/>
      <c r="C59" s="402"/>
      <c r="D59" s="402"/>
      <c r="E59" s="120" t="str">
        <f t="shared" si="0"/>
        <v/>
      </c>
      <c r="F59" s="103" t="str">
        <f t="shared" si="1"/>
        <v/>
      </c>
    </row>
    <row r="60" ht="24" customHeight="1" outlineLevel="2" spans="1:6">
      <c r="A60" s="405" t="s">
        <v>1451</v>
      </c>
      <c r="B60" s="402">
        <v>300.7</v>
      </c>
      <c r="C60" s="402">
        <v>267.8114</v>
      </c>
      <c r="D60" s="402">
        <v>24.7</v>
      </c>
      <c r="E60" s="120">
        <f t="shared" si="0"/>
        <v>0.0821416694379781</v>
      </c>
      <c r="F60" s="103">
        <f t="shared" si="1"/>
        <v>0.0922290836013702</v>
      </c>
    </row>
    <row r="61" ht="24" customHeight="1" outlineLevel="2" spans="1:6">
      <c r="A61" s="405" t="s">
        <v>1452</v>
      </c>
      <c r="B61" s="402">
        <v>222570</v>
      </c>
      <c r="C61" s="402">
        <v>38880.3438</v>
      </c>
      <c r="D61" s="402">
        <v>248857.15</v>
      </c>
      <c r="E61" s="120">
        <f t="shared" si="0"/>
        <v>1.11810733701757</v>
      </c>
      <c r="F61" s="103">
        <f t="shared" si="1"/>
        <v>6.40059026432786</v>
      </c>
    </row>
    <row r="62" ht="24" customHeight="1" outlineLevel="1" spans="1:6">
      <c r="A62" s="401" t="s">
        <v>1453</v>
      </c>
      <c r="B62" s="402">
        <f>SUM(B63:B65)</f>
        <v>0</v>
      </c>
      <c r="C62" s="402">
        <f>SUM(C63:C65)</f>
        <v>0</v>
      </c>
      <c r="D62" s="402">
        <f>SUM(D63:D65)</f>
        <v>0</v>
      </c>
      <c r="E62" s="120" t="str">
        <f t="shared" si="0"/>
        <v/>
      </c>
      <c r="F62" s="103" t="str">
        <f t="shared" si="1"/>
        <v/>
      </c>
    </row>
    <row r="63" ht="24" customHeight="1" outlineLevel="2" spans="1:6">
      <c r="A63" s="405" t="s">
        <v>1439</v>
      </c>
      <c r="B63" s="402"/>
      <c r="C63" s="402"/>
      <c r="D63" s="402"/>
      <c r="E63" s="120" t="str">
        <f t="shared" si="0"/>
        <v/>
      </c>
      <c r="F63" s="103" t="str">
        <f t="shared" si="1"/>
        <v/>
      </c>
    </row>
    <row r="64" ht="24" customHeight="1" outlineLevel="2" spans="1:6">
      <c r="A64" s="405" t="s">
        <v>1440</v>
      </c>
      <c r="B64" s="402"/>
      <c r="C64" s="402"/>
      <c r="D64" s="402"/>
      <c r="E64" s="120" t="str">
        <f t="shared" si="0"/>
        <v/>
      </c>
      <c r="F64" s="103" t="str">
        <f t="shared" si="1"/>
        <v/>
      </c>
    </row>
    <row r="65" ht="24" customHeight="1" outlineLevel="2" spans="1:6">
      <c r="A65" s="405" t="s">
        <v>1454</v>
      </c>
      <c r="B65" s="402"/>
      <c r="C65" s="402"/>
      <c r="D65" s="402"/>
      <c r="E65" s="120" t="str">
        <f t="shared" si="0"/>
        <v/>
      </c>
      <c r="F65" s="103" t="str">
        <f t="shared" si="1"/>
        <v/>
      </c>
    </row>
    <row r="66" ht="24" customHeight="1" outlineLevel="1" spans="1:6">
      <c r="A66" s="401" t="s">
        <v>1455</v>
      </c>
      <c r="B66" s="402"/>
      <c r="C66" s="402"/>
      <c r="D66" s="402"/>
      <c r="E66" s="120" t="str">
        <f t="shared" si="0"/>
        <v/>
      </c>
      <c r="F66" s="103" t="str">
        <f t="shared" si="1"/>
        <v/>
      </c>
    </row>
    <row r="67" ht="24" customHeight="1" outlineLevel="1" spans="1:6">
      <c r="A67" s="401" t="s">
        <v>1456</v>
      </c>
      <c r="B67" s="402">
        <f>SUM(B68:B72)</f>
        <v>235</v>
      </c>
      <c r="C67" s="402">
        <f>SUM(C68:C72)</f>
        <v>0</v>
      </c>
      <c r="D67" s="402">
        <f>SUM(D68:D72)</f>
        <v>0</v>
      </c>
      <c r="E67" s="120">
        <f t="shared" si="0"/>
        <v>0</v>
      </c>
      <c r="F67" s="103" t="str">
        <f t="shared" si="1"/>
        <v/>
      </c>
    </row>
    <row r="68" ht="24" customHeight="1" outlineLevel="2" spans="1:6">
      <c r="A68" s="405" t="s">
        <v>1457</v>
      </c>
      <c r="B68" s="402"/>
      <c r="C68" s="402"/>
      <c r="D68" s="402"/>
      <c r="E68" s="120" t="str">
        <f t="shared" si="0"/>
        <v/>
      </c>
      <c r="F68" s="103" t="str">
        <f t="shared" si="1"/>
        <v/>
      </c>
    </row>
    <row r="69" ht="24" customHeight="1" outlineLevel="2" spans="1:6">
      <c r="A69" s="405" t="s">
        <v>1458</v>
      </c>
      <c r="B69" s="402"/>
      <c r="C69" s="402"/>
      <c r="D69" s="402"/>
      <c r="E69" s="120" t="str">
        <f t="shared" si="0"/>
        <v/>
      </c>
      <c r="F69" s="103" t="str">
        <f t="shared" si="1"/>
        <v/>
      </c>
    </row>
    <row r="70" ht="24" customHeight="1" outlineLevel="2" spans="1:6">
      <c r="A70" s="405" t="s">
        <v>1459</v>
      </c>
      <c r="B70" s="402"/>
      <c r="C70" s="402"/>
      <c r="D70" s="402"/>
      <c r="E70" s="120" t="str">
        <f t="shared" si="0"/>
        <v/>
      </c>
      <c r="F70" s="103" t="str">
        <f t="shared" si="1"/>
        <v/>
      </c>
    </row>
    <row r="71" ht="24" customHeight="1" outlineLevel="2" spans="1:6">
      <c r="A71" s="405" t="s">
        <v>1460</v>
      </c>
      <c r="B71" s="402"/>
      <c r="C71" s="402"/>
      <c r="D71" s="402"/>
      <c r="E71" s="120" t="str">
        <f t="shared" ref="E71:E134" si="2">IFERROR(D71/B71,"")</f>
        <v/>
      </c>
      <c r="F71" s="103" t="str">
        <f t="shared" ref="F71:F134" si="3">IFERROR(D71/C71,"")</f>
        <v/>
      </c>
    </row>
    <row r="72" ht="24" customHeight="1" outlineLevel="2" spans="1:6">
      <c r="A72" s="405" t="s">
        <v>1461</v>
      </c>
      <c r="B72" s="402">
        <v>235</v>
      </c>
      <c r="C72" s="402"/>
      <c r="D72" s="402"/>
      <c r="E72" s="120">
        <f t="shared" si="2"/>
        <v>0</v>
      </c>
      <c r="F72" s="103" t="str">
        <f t="shared" si="3"/>
        <v/>
      </c>
    </row>
    <row r="73" ht="24" customHeight="1" outlineLevel="1" spans="1:6">
      <c r="A73" s="401" t="s">
        <v>1462</v>
      </c>
      <c r="B73" s="402">
        <f>SUM(B74:B76)</f>
        <v>4700</v>
      </c>
      <c r="C73" s="402">
        <f>SUM(C74:C76)</f>
        <v>4230.46</v>
      </c>
      <c r="D73" s="402">
        <f>SUM(D74:D76)</f>
        <v>4199</v>
      </c>
      <c r="E73" s="103">
        <f t="shared" si="2"/>
        <v>0.893404255319149</v>
      </c>
      <c r="F73" s="103">
        <f t="shared" si="3"/>
        <v>0.992563456456272</v>
      </c>
    </row>
    <row r="74" ht="24" customHeight="1" outlineLevel="2" spans="1:6">
      <c r="A74" s="403" t="s">
        <v>1463</v>
      </c>
      <c r="B74" s="402">
        <v>4700</v>
      </c>
      <c r="C74" s="402">
        <v>4230.46</v>
      </c>
      <c r="D74" s="402">
        <v>4199</v>
      </c>
      <c r="E74" s="120">
        <f t="shared" si="2"/>
        <v>0.893404255319149</v>
      </c>
      <c r="F74" s="103">
        <f t="shared" si="3"/>
        <v>0.992563456456272</v>
      </c>
    </row>
    <row r="75" ht="24" customHeight="1" outlineLevel="2" spans="1:6">
      <c r="A75" s="403" t="s">
        <v>1464</v>
      </c>
      <c r="B75" s="402"/>
      <c r="C75" s="402"/>
      <c r="D75" s="402"/>
      <c r="E75" s="120" t="str">
        <f t="shared" si="2"/>
        <v/>
      </c>
      <c r="F75" s="103" t="str">
        <f t="shared" si="3"/>
        <v/>
      </c>
    </row>
    <row r="76" ht="24" customHeight="1" outlineLevel="2" spans="1:6">
      <c r="A76" s="403" t="s">
        <v>1465</v>
      </c>
      <c r="B76" s="402"/>
      <c r="C76" s="402"/>
      <c r="D76" s="402"/>
      <c r="E76" s="120" t="str">
        <f t="shared" si="2"/>
        <v/>
      </c>
      <c r="F76" s="103" t="str">
        <f t="shared" si="3"/>
        <v/>
      </c>
    </row>
    <row r="77" ht="24" customHeight="1" outlineLevel="1" spans="1:6">
      <c r="A77" s="401" t="s">
        <v>1466</v>
      </c>
      <c r="B77" s="402">
        <f>SUM(B78:B80)</f>
        <v>0</v>
      </c>
      <c r="C77" s="402">
        <f>SUM(C78:C80)</f>
        <v>0</v>
      </c>
      <c r="D77" s="402">
        <f>SUM(D78:D80)</f>
        <v>0</v>
      </c>
      <c r="E77" s="120" t="str">
        <f t="shared" si="2"/>
        <v/>
      </c>
      <c r="F77" s="103" t="str">
        <f t="shared" si="3"/>
        <v/>
      </c>
    </row>
    <row r="78" ht="24" customHeight="1" outlineLevel="2" spans="1:6">
      <c r="A78" s="404" t="s">
        <v>1439</v>
      </c>
      <c r="B78" s="402"/>
      <c r="C78" s="402"/>
      <c r="D78" s="402"/>
      <c r="E78" s="120" t="str">
        <f t="shared" si="2"/>
        <v/>
      </c>
      <c r="F78" s="103" t="str">
        <f t="shared" si="3"/>
        <v/>
      </c>
    </row>
    <row r="79" ht="24" customHeight="1" outlineLevel="2" spans="1:6">
      <c r="A79" s="404" t="s">
        <v>1440</v>
      </c>
      <c r="B79" s="402"/>
      <c r="C79" s="402"/>
      <c r="D79" s="402"/>
      <c r="E79" s="120" t="str">
        <f t="shared" si="2"/>
        <v/>
      </c>
      <c r="F79" s="103" t="str">
        <f t="shared" si="3"/>
        <v/>
      </c>
    </row>
    <row r="80" ht="24" customHeight="1" outlineLevel="2" spans="1:6">
      <c r="A80" s="404" t="s">
        <v>1467</v>
      </c>
      <c r="B80" s="402"/>
      <c r="C80" s="402"/>
      <c r="D80" s="402"/>
      <c r="E80" s="120" t="str">
        <f t="shared" si="2"/>
        <v/>
      </c>
      <c r="F80" s="103" t="str">
        <f t="shared" si="3"/>
        <v/>
      </c>
    </row>
    <row r="81" ht="24" customHeight="1" outlineLevel="1" spans="1:6">
      <c r="A81" s="401" t="s">
        <v>1468</v>
      </c>
      <c r="B81" s="402">
        <f>SUM(B82:B84)</f>
        <v>0</v>
      </c>
      <c r="C81" s="402">
        <f>SUM(C82:C84)</f>
        <v>0</v>
      </c>
      <c r="D81" s="402">
        <f>SUM(D82:D84)</f>
        <v>0</v>
      </c>
      <c r="E81" s="120" t="str">
        <f t="shared" si="2"/>
        <v/>
      </c>
      <c r="F81" s="103" t="str">
        <f t="shared" si="3"/>
        <v/>
      </c>
    </row>
    <row r="82" ht="24" customHeight="1" outlineLevel="2" spans="1:6">
      <c r="A82" s="404" t="s">
        <v>1439</v>
      </c>
      <c r="B82" s="402"/>
      <c r="C82" s="402"/>
      <c r="D82" s="402"/>
      <c r="E82" s="120" t="str">
        <f t="shared" si="2"/>
        <v/>
      </c>
      <c r="F82" s="103" t="str">
        <f t="shared" si="3"/>
        <v/>
      </c>
    </row>
    <row r="83" ht="24" customHeight="1" outlineLevel="2" spans="1:6">
      <c r="A83" s="404" t="s">
        <v>1440</v>
      </c>
      <c r="B83" s="402"/>
      <c r="C83" s="402"/>
      <c r="D83" s="402"/>
      <c r="E83" s="120" t="str">
        <f t="shared" si="2"/>
        <v/>
      </c>
      <c r="F83" s="103" t="str">
        <f t="shared" si="3"/>
        <v/>
      </c>
    </row>
    <row r="84" ht="24" customHeight="1" outlineLevel="2" spans="1:6">
      <c r="A84" s="404" t="s">
        <v>1469</v>
      </c>
      <c r="B84" s="402"/>
      <c r="C84" s="402"/>
      <c r="D84" s="402"/>
      <c r="E84" s="120" t="str">
        <f t="shared" si="2"/>
        <v/>
      </c>
      <c r="F84" s="103" t="str">
        <f t="shared" si="3"/>
        <v/>
      </c>
    </row>
    <row r="85" ht="24" customHeight="1" outlineLevel="1" spans="1:6">
      <c r="A85" s="401" t="s">
        <v>1470</v>
      </c>
      <c r="B85" s="402">
        <f>SUM(B86:B90)</f>
        <v>0</v>
      </c>
      <c r="C85" s="402">
        <f>SUM(C86:C90)</f>
        <v>0</v>
      </c>
      <c r="D85" s="402">
        <f>SUM(D86:D90)</f>
        <v>0</v>
      </c>
      <c r="E85" s="120" t="str">
        <f t="shared" si="2"/>
        <v/>
      </c>
      <c r="F85" s="103" t="str">
        <f t="shared" si="3"/>
        <v/>
      </c>
    </row>
    <row r="86" ht="24" customHeight="1" outlineLevel="2" spans="1:6">
      <c r="A86" s="404" t="s">
        <v>1457</v>
      </c>
      <c r="B86" s="402"/>
      <c r="C86" s="402"/>
      <c r="D86" s="402"/>
      <c r="E86" s="120" t="str">
        <f t="shared" si="2"/>
        <v/>
      </c>
      <c r="F86" s="103" t="str">
        <f t="shared" si="3"/>
        <v/>
      </c>
    </row>
    <row r="87" ht="24" customHeight="1" outlineLevel="2" spans="1:6">
      <c r="A87" s="404" t="s">
        <v>1458</v>
      </c>
      <c r="B87" s="402"/>
      <c r="C87" s="402"/>
      <c r="D87" s="402"/>
      <c r="E87" s="120" t="str">
        <f t="shared" si="2"/>
        <v/>
      </c>
      <c r="F87" s="103" t="str">
        <f t="shared" si="3"/>
        <v/>
      </c>
    </row>
    <row r="88" ht="24" customHeight="1" outlineLevel="2" spans="1:6">
      <c r="A88" s="404" t="s">
        <v>1459</v>
      </c>
      <c r="B88" s="402"/>
      <c r="C88" s="402"/>
      <c r="D88" s="402"/>
      <c r="E88" s="120" t="str">
        <f t="shared" si="2"/>
        <v/>
      </c>
      <c r="F88" s="103" t="str">
        <f t="shared" si="3"/>
        <v/>
      </c>
    </row>
    <row r="89" ht="24" customHeight="1" outlineLevel="2" spans="1:6">
      <c r="A89" s="404" t="s">
        <v>1460</v>
      </c>
      <c r="B89" s="402"/>
      <c r="C89" s="402"/>
      <c r="D89" s="402"/>
      <c r="E89" s="120" t="str">
        <f t="shared" si="2"/>
        <v/>
      </c>
      <c r="F89" s="103" t="str">
        <f t="shared" si="3"/>
        <v/>
      </c>
    </row>
    <row r="90" ht="24" customHeight="1" outlineLevel="2" spans="1:6">
      <c r="A90" s="404" t="s">
        <v>1471</v>
      </c>
      <c r="B90" s="402"/>
      <c r="C90" s="402"/>
      <c r="D90" s="402"/>
      <c r="E90" s="120" t="str">
        <f t="shared" si="2"/>
        <v/>
      </c>
      <c r="F90" s="103" t="str">
        <f t="shared" si="3"/>
        <v/>
      </c>
    </row>
    <row r="91" ht="24" customHeight="1" outlineLevel="1" spans="1:6">
      <c r="A91" s="401" t="s">
        <v>1472</v>
      </c>
      <c r="B91" s="402">
        <f>SUM(B92:B93)</f>
        <v>0</v>
      </c>
      <c r="C91" s="402">
        <f>SUM(C92:C93)</f>
        <v>0</v>
      </c>
      <c r="D91" s="402">
        <f>SUM(D92:D93)</f>
        <v>0</v>
      </c>
      <c r="E91" s="120" t="str">
        <f t="shared" si="2"/>
        <v/>
      </c>
      <c r="F91" s="103" t="str">
        <f t="shared" si="3"/>
        <v/>
      </c>
    </row>
    <row r="92" ht="24" customHeight="1" outlineLevel="2" spans="1:6">
      <c r="A92" s="404" t="s">
        <v>1463</v>
      </c>
      <c r="B92" s="402"/>
      <c r="C92" s="402"/>
      <c r="D92" s="402"/>
      <c r="E92" s="120" t="str">
        <f t="shared" si="2"/>
        <v/>
      </c>
      <c r="F92" s="103" t="str">
        <f t="shared" si="3"/>
        <v/>
      </c>
    </row>
    <row r="93" ht="24" customHeight="1" outlineLevel="2" spans="1:6">
      <c r="A93" s="404" t="s">
        <v>1473</v>
      </c>
      <c r="B93" s="402"/>
      <c r="C93" s="402"/>
      <c r="D93" s="402"/>
      <c r="E93" s="120" t="str">
        <f t="shared" si="2"/>
        <v/>
      </c>
      <c r="F93" s="103" t="str">
        <f t="shared" si="3"/>
        <v/>
      </c>
    </row>
    <row r="94" ht="24" customHeight="1" outlineLevel="1" spans="1:6">
      <c r="A94" s="406" t="s">
        <v>1474</v>
      </c>
      <c r="B94" s="402">
        <f>SUM(B95:B102)</f>
        <v>0</v>
      </c>
      <c r="C94" s="402">
        <f>SUM(C95:C102)</f>
        <v>403305</v>
      </c>
      <c r="D94" s="402">
        <f>SUM(D95:D102)</f>
        <v>0</v>
      </c>
      <c r="E94" s="120" t="str">
        <f t="shared" si="2"/>
        <v/>
      </c>
      <c r="F94" s="103">
        <f t="shared" si="3"/>
        <v>0</v>
      </c>
    </row>
    <row r="95" ht="24" customHeight="1" outlineLevel="2" spans="1:6">
      <c r="A95" s="404" t="s">
        <v>1439</v>
      </c>
      <c r="B95" s="402"/>
      <c r="C95" s="402"/>
      <c r="D95" s="402"/>
      <c r="E95" s="120" t="str">
        <f t="shared" si="2"/>
        <v/>
      </c>
      <c r="F95" s="103" t="str">
        <f t="shared" si="3"/>
        <v/>
      </c>
    </row>
    <row r="96" ht="24" customHeight="1" outlineLevel="2" spans="1:6">
      <c r="A96" s="404" t="s">
        <v>1440</v>
      </c>
      <c r="B96" s="402"/>
      <c r="C96" s="402"/>
      <c r="D96" s="402"/>
      <c r="E96" s="120" t="str">
        <f t="shared" si="2"/>
        <v/>
      </c>
      <c r="F96" s="103" t="str">
        <f t="shared" si="3"/>
        <v/>
      </c>
    </row>
    <row r="97" ht="24" customHeight="1" outlineLevel="2" spans="1:6">
      <c r="A97" s="404" t="s">
        <v>1441</v>
      </c>
      <c r="B97" s="402"/>
      <c r="C97" s="402"/>
      <c r="D97" s="402"/>
      <c r="E97" s="120" t="str">
        <f t="shared" si="2"/>
        <v/>
      </c>
      <c r="F97" s="103" t="str">
        <f t="shared" si="3"/>
        <v/>
      </c>
    </row>
    <row r="98" ht="24" customHeight="1" outlineLevel="2" spans="1:6">
      <c r="A98" s="404" t="s">
        <v>1442</v>
      </c>
      <c r="B98" s="402"/>
      <c r="C98" s="402"/>
      <c r="D98" s="402"/>
      <c r="E98" s="120" t="str">
        <f t="shared" si="2"/>
        <v/>
      </c>
      <c r="F98" s="103" t="str">
        <f t="shared" si="3"/>
        <v/>
      </c>
    </row>
    <row r="99" ht="24" customHeight="1" outlineLevel="2" spans="1:6">
      <c r="A99" s="404" t="s">
        <v>1445</v>
      </c>
      <c r="B99" s="402"/>
      <c r="C99" s="402"/>
      <c r="D99" s="402"/>
      <c r="E99" s="120" t="str">
        <f t="shared" si="2"/>
        <v/>
      </c>
      <c r="F99" s="103" t="str">
        <f t="shared" si="3"/>
        <v/>
      </c>
    </row>
    <row r="100" ht="24" customHeight="1" outlineLevel="2" spans="1:6">
      <c r="A100" s="404" t="s">
        <v>1447</v>
      </c>
      <c r="B100" s="402"/>
      <c r="C100" s="402"/>
      <c r="D100" s="402"/>
      <c r="E100" s="120" t="str">
        <f t="shared" si="2"/>
        <v/>
      </c>
      <c r="F100" s="103" t="str">
        <f t="shared" si="3"/>
        <v/>
      </c>
    </row>
    <row r="101" ht="24" customHeight="1" outlineLevel="2" spans="1:6">
      <c r="A101" s="404" t="s">
        <v>1448</v>
      </c>
      <c r="B101" s="402"/>
      <c r="C101" s="402"/>
      <c r="D101" s="402"/>
      <c r="E101" s="120" t="str">
        <f t="shared" si="2"/>
        <v/>
      </c>
      <c r="F101" s="103" t="str">
        <f t="shared" si="3"/>
        <v/>
      </c>
    </row>
    <row r="102" ht="24" customHeight="1" outlineLevel="1" spans="1:6">
      <c r="A102" s="404" t="s">
        <v>1475</v>
      </c>
      <c r="B102" s="402"/>
      <c r="C102" s="402">
        <v>403305</v>
      </c>
      <c r="D102" s="402"/>
      <c r="E102" s="120" t="str">
        <f t="shared" si="2"/>
        <v/>
      </c>
      <c r="F102" s="103">
        <f t="shared" si="3"/>
        <v>0</v>
      </c>
    </row>
    <row r="103" s="387" customFormat="1" ht="24" customHeight="1" spans="1:8">
      <c r="A103" s="398" t="s">
        <v>1476</v>
      </c>
      <c r="B103" s="399">
        <f>SUM(B104,B109,B114)</f>
        <v>0</v>
      </c>
      <c r="C103" s="399">
        <f>SUM(C104,C109,C114)</f>
        <v>90.1557</v>
      </c>
      <c r="D103" s="399">
        <f>SUM(D104,D109,D114)</f>
        <v>1724.8443</v>
      </c>
      <c r="E103" s="120" t="str">
        <f t="shared" si="2"/>
        <v/>
      </c>
      <c r="F103" s="120">
        <f t="shared" si="3"/>
        <v>19.131838585913</v>
      </c>
      <c r="H103" s="400"/>
    </row>
    <row r="104" ht="24" customHeight="1" outlineLevel="1" spans="1:6">
      <c r="A104" s="407" t="s">
        <v>1477</v>
      </c>
      <c r="B104" s="402">
        <f>SUM(B105:B108)</f>
        <v>0</v>
      </c>
      <c r="C104" s="402">
        <f>SUM(C105:C108)</f>
        <v>0</v>
      </c>
      <c r="D104" s="402">
        <f>SUM(D105:D108)</f>
        <v>0</v>
      </c>
      <c r="E104" s="120" t="str">
        <f t="shared" si="2"/>
        <v/>
      </c>
      <c r="F104" s="103" t="str">
        <f t="shared" si="3"/>
        <v/>
      </c>
    </row>
    <row r="105" ht="24" customHeight="1" outlineLevel="2" spans="1:6">
      <c r="A105" s="405" t="s">
        <v>1420</v>
      </c>
      <c r="B105" s="402"/>
      <c r="C105" s="402"/>
      <c r="D105" s="402"/>
      <c r="E105" s="120" t="str">
        <f t="shared" si="2"/>
        <v/>
      </c>
      <c r="F105" s="103" t="str">
        <f t="shared" si="3"/>
        <v/>
      </c>
    </row>
    <row r="106" ht="24" customHeight="1" outlineLevel="2" spans="1:6">
      <c r="A106" s="405" t="s">
        <v>1478</v>
      </c>
      <c r="B106" s="402"/>
      <c r="C106" s="402"/>
      <c r="D106" s="402"/>
      <c r="E106" s="120" t="str">
        <f t="shared" si="2"/>
        <v/>
      </c>
      <c r="F106" s="103" t="str">
        <f t="shared" si="3"/>
        <v/>
      </c>
    </row>
    <row r="107" ht="24" customHeight="1" outlineLevel="2" spans="1:6">
      <c r="A107" s="405" t="s">
        <v>1479</v>
      </c>
      <c r="B107" s="402"/>
      <c r="C107" s="402"/>
      <c r="D107" s="402"/>
      <c r="E107" s="120" t="str">
        <f t="shared" si="2"/>
        <v/>
      </c>
      <c r="F107" s="103" t="str">
        <f t="shared" si="3"/>
        <v/>
      </c>
    </row>
    <row r="108" ht="24" customHeight="1" outlineLevel="2" spans="1:6">
      <c r="A108" s="405" t="s">
        <v>1480</v>
      </c>
      <c r="B108" s="402"/>
      <c r="C108" s="402"/>
      <c r="D108" s="402"/>
      <c r="E108" s="120" t="str">
        <f t="shared" si="2"/>
        <v/>
      </c>
      <c r="F108" s="103" t="str">
        <f t="shared" si="3"/>
        <v/>
      </c>
    </row>
    <row r="109" ht="24" customHeight="1" outlineLevel="1" spans="1:6">
      <c r="A109" s="407" t="s">
        <v>1481</v>
      </c>
      <c r="B109" s="402">
        <f>SUM(B110:B113)</f>
        <v>0</v>
      </c>
      <c r="C109" s="402">
        <f>SUM(C110:C113)</f>
        <v>0</v>
      </c>
      <c r="D109" s="402">
        <f>SUM(D110:D113)</f>
        <v>0</v>
      </c>
      <c r="E109" s="120" t="str">
        <f t="shared" si="2"/>
        <v/>
      </c>
      <c r="F109" s="103" t="str">
        <f t="shared" si="3"/>
        <v/>
      </c>
    </row>
    <row r="110" ht="24" customHeight="1" outlineLevel="2" spans="1:6">
      <c r="A110" s="405" t="s">
        <v>1420</v>
      </c>
      <c r="B110" s="402"/>
      <c r="C110" s="402"/>
      <c r="D110" s="402"/>
      <c r="E110" s="120" t="str">
        <f t="shared" si="2"/>
        <v/>
      </c>
      <c r="F110" s="103" t="str">
        <f t="shared" si="3"/>
        <v/>
      </c>
    </row>
    <row r="111" ht="24" customHeight="1" outlineLevel="2" spans="1:6">
      <c r="A111" s="405" t="s">
        <v>1478</v>
      </c>
      <c r="B111" s="402"/>
      <c r="C111" s="402"/>
      <c r="D111" s="402"/>
      <c r="E111" s="120" t="str">
        <f t="shared" si="2"/>
        <v/>
      </c>
      <c r="F111" s="103" t="str">
        <f t="shared" si="3"/>
        <v/>
      </c>
    </row>
    <row r="112" ht="24" customHeight="1" outlineLevel="2" spans="1:6">
      <c r="A112" s="405" t="s">
        <v>1482</v>
      </c>
      <c r="B112" s="402"/>
      <c r="C112" s="402"/>
      <c r="D112" s="402"/>
      <c r="E112" s="120" t="str">
        <f t="shared" si="2"/>
        <v/>
      </c>
      <c r="F112" s="103" t="str">
        <f t="shared" si="3"/>
        <v/>
      </c>
    </row>
    <row r="113" ht="24" customHeight="1" outlineLevel="2" spans="1:6">
      <c r="A113" s="405" t="s">
        <v>1483</v>
      </c>
      <c r="B113" s="402"/>
      <c r="C113" s="402"/>
      <c r="D113" s="402"/>
      <c r="E113" s="120" t="str">
        <f t="shared" si="2"/>
        <v/>
      </c>
      <c r="F113" s="103" t="str">
        <f t="shared" si="3"/>
        <v/>
      </c>
    </row>
    <row r="114" ht="24" customHeight="1" outlineLevel="1" spans="1:6">
      <c r="A114" s="407" t="s">
        <v>1484</v>
      </c>
      <c r="B114" s="402">
        <f>SUM(B115:B118)</f>
        <v>0</v>
      </c>
      <c r="C114" s="402">
        <f>SUM(C115:C118)</f>
        <v>90.1557</v>
      </c>
      <c r="D114" s="402">
        <f>SUM(D115:D118)</f>
        <v>1724.8443</v>
      </c>
      <c r="E114" s="120" t="str">
        <f t="shared" si="2"/>
        <v/>
      </c>
      <c r="F114" s="103">
        <f t="shared" si="3"/>
        <v>19.131838585913</v>
      </c>
    </row>
    <row r="115" ht="24" customHeight="1" outlineLevel="2" spans="1:6">
      <c r="A115" s="405" t="s">
        <v>872</v>
      </c>
      <c r="B115" s="402"/>
      <c r="C115" s="402"/>
      <c r="D115" s="402"/>
      <c r="E115" s="120" t="str">
        <f t="shared" si="2"/>
        <v/>
      </c>
      <c r="F115" s="103" t="str">
        <f t="shared" si="3"/>
        <v/>
      </c>
    </row>
    <row r="116" ht="24" customHeight="1" outlineLevel="2" spans="1:6">
      <c r="A116" s="405" t="s">
        <v>1485</v>
      </c>
      <c r="B116" s="402"/>
      <c r="C116" s="402">
        <v>90.1557</v>
      </c>
      <c r="D116" s="402">
        <v>1724.8443</v>
      </c>
      <c r="E116" s="120" t="str">
        <f t="shared" si="2"/>
        <v/>
      </c>
      <c r="F116" s="103">
        <f t="shared" si="3"/>
        <v>19.131838585913</v>
      </c>
    </row>
    <row r="117" ht="24" customHeight="1" outlineLevel="2" spans="1:6">
      <c r="A117" s="405" t="s">
        <v>1486</v>
      </c>
      <c r="B117" s="402"/>
      <c r="C117" s="402"/>
      <c r="D117" s="402"/>
      <c r="E117" s="120" t="str">
        <f t="shared" si="2"/>
        <v/>
      </c>
      <c r="F117" s="103" t="str">
        <f t="shared" si="3"/>
        <v/>
      </c>
    </row>
    <row r="118" ht="24" customHeight="1" outlineLevel="2" spans="1:6">
      <c r="A118" s="405" t="s">
        <v>1487</v>
      </c>
      <c r="B118" s="402"/>
      <c r="C118" s="402"/>
      <c r="D118" s="402"/>
      <c r="E118" s="120" t="str">
        <f t="shared" si="2"/>
        <v/>
      </c>
      <c r="F118" s="103" t="str">
        <f t="shared" si="3"/>
        <v/>
      </c>
    </row>
    <row r="119" s="387" customFormat="1" ht="24" customHeight="1" spans="1:8">
      <c r="A119" s="398" t="s">
        <v>1488</v>
      </c>
      <c r="B119" s="399">
        <f>SUM(B120,B125,B130,B139,B146,B155,B158,B161)</f>
        <v>2558</v>
      </c>
      <c r="C119" s="399">
        <f>SUM(C120,C125,C130,C139,C146,C155,C158,C161)</f>
        <v>2558</v>
      </c>
      <c r="D119" s="399">
        <f>SUM(D120,D125,D130,D139,D146,D155,D158,D161)</f>
        <v>2640</v>
      </c>
      <c r="E119" s="120">
        <f t="shared" si="2"/>
        <v>1.03205629397967</v>
      </c>
      <c r="F119" s="120">
        <f t="shared" si="3"/>
        <v>1.03205629397967</v>
      </c>
      <c r="H119" s="400"/>
    </row>
    <row r="120" ht="24" customHeight="1" outlineLevel="1" spans="1:6">
      <c r="A120" s="407" t="s">
        <v>1489</v>
      </c>
      <c r="B120" s="402">
        <f>SUM(B121:B124)</f>
        <v>0</v>
      </c>
      <c r="C120" s="402">
        <f>SUM(C121:C124)</f>
        <v>0</v>
      </c>
      <c r="D120" s="402">
        <f>SUM(D121:D124)</f>
        <v>0</v>
      </c>
      <c r="E120" s="120" t="str">
        <f t="shared" si="2"/>
        <v/>
      </c>
      <c r="F120" s="103" t="str">
        <f t="shared" si="3"/>
        <v/>
      </c>
    </row>
    <row r="121" ht="24" customHeight="1" outlineLevel="2" spans="1:6">
      <c r="A121" s="405" t="s">
        <v>902</v>
      </c>
      <c r="B121" s="402"/>
      <c r="C121" s="402"/>
      <c r="D121" s="402"/>
      <c r="E121" s="120" t="str">
        <f t="shared" si="2"/>
        <v/>
      </c>
      <c r="F121" s="103" t="str">
        <f t="shared" si="3"/>
        <v/>
      </c>
    </row>
    <row r="122" ht="24" customHeight="1" outlineLevel="2" spans="1:6">
      <c r="A122" s="405" t="s">
        <v>903</v>
      </c>
      <c r="B122" s="402"/>
      <c r="C122" s="402"/>
      <c r="D122" s="402"/>
      <c r="E122" s="120" t="str">
        <f t="shared" si="2"/>
        <v/>
      </c>
      <c r="F122" s="103" t="str">
        <f t="shared" si="3"/>
        <v/>
      </c>
    </row>
    <row r="123" ht="24" customHeight="1" outlineLevel="2" spans="1:6">
      <c r="A123" s="405" t="s">
        <v>1490</v>
      </c>
      <c r="B123" s="402"/>
      <c r="C123" s="402"/>
      <c r="D123" s="402"/>
      <c r="E123" s="120" t="str">
        <f t="shared" si="2"/>
        <v/>
      </c>
      <c r="F123" s="103" t="str">
        <f t="shared" si="3"/>
        <v/>
      </c>
    </row>
    <row r="124" ht="24" customHeight="1" outlineLevel="2" spans="1:6">
      <c r="A124" s="405" t="s">
        <v>1491</v>
      </c>
      <c r="B124" s="402"/>
      <c r="C124" s="402"/>
      <c r="D124" s="402"/>
      <c r="E124" s="120" t="str">
        <f t="shared" si="2"/>
        <v/>
      </c>
      <c r="F124" s="103" t="str">
        <f t="shared" si="3"/>
        <v/>
      </c>
    </row>
    <row r="125" ht="24" customHeight="1" outlineLevel="1" spans="1:6">
      <c r="A125" s="407" t="s">
        <v>1492</v>
      </c>
      <c r="B125" s="402">
        <f>SUM(B126:B129)</f>
        <v>0</v>
      </c>
      <c r="C125" s="402">
        <f>SUM(C126:C129)</f>
        <v>0</v>
      </c>
      <c r="D125" s="402">
        <f>SUM(D126:D129)</f>
        <v>0</v>
      </c>
      <c r="E125" s="120" t="str">
        <f t="shared" si="2"/>
        <v/>
      </c>
      <c r="F125" s="103" t="str">
        <f t="shared" si="3"/>
        <v/>
      </c>
    </row>
    <row r="126" ht="24" customHeight="1" outlineLevel="2" spans="1:6">
      <c r="A126" s="405" t="s">
        <v>1490</v>
      </c>
      <c r="B126" s="402"/>
      <c r="C126" s="402"/>
      <c r="D126" s="402"/>
      <c r="E126" s="120" t="str">
        <f t="shared" si="2"/>
        <v/>
      </c>
      <c r="F126" s="103" t="str">
        <f t="shared" si="3"/>
        <v/>
      </c>
    </row>
    <row r="127" ht="24" customHeight="1" outlineLevel="2" spans="1:6">
      <c r="A127" s="405" t="s">
        <v>1493</v>
      </c>
      <c r="B127" s="402"/>
      <c r="C127" s="402"/>
      <c r="D127" s="402"/>
      <c r="E127" s="120" t="str">
        <f t="shared" si="2"/>
        <v/>
      </c>
      <c r="F127" s="103" t="str">
        <f t="shared" si="3"/>
        <v/>
      </c>
    </row>
    <row r="128" ht="24" customHeight="1" outlineLevel="2" spans="1:6">
      <c r="A128" s="405" t="s">
        <v>1494</v>
      </c>
      <c r="B128" s="402"/>
      <c r="C128" s="402"/>
      <c r="D128" s="402"/>
      <c r="E128" s="120" t="str">
        <f t="shared" si="2"/>
        <v/>
      </c>
      <c r="F128" s="103" t="str">
        <f t="shared" si="3"/>
        <v/>
      </c>
    </row>
    <row r="129" ht="24" customHeight="1" outlineLevel="2" spans="1:6">
      <c r="A129" s="405" t="s">
        <v>1495</v>
      </c>
      <c r="B129" s="402"/>
      <c r="C129" s="402"/>
      <c r="D129" s="402"/>
      <c r="E129" s="120" t="str">
        <f t="shared" si="2"/>
        <v/>
      </c>
      <c r="F129" s="103" t="str">
        <f t="shared" si="3"/>
        <v/>
      </c>
    </row>
    <row r="130" ht="24" customHeight="1" outlineLevel="1" spans="1:6">
      <c r="A130" s="407" t="s">
        <v>1496</v>
      </c>
      <c r="B130" s="402">
        <f>SUM(B131:B138)</f>
        <v>0</v>
      </c>
      <c r="C130" s="402">
        <f>SUM(C131:C138)</f>
        <v>0</v>
      </c>
      <c r="D130" s="402">
        <f>SUM(D131:D138)</f>
        <v>0</v>
      </c>
      <c r="E130" s="120" t="str">
        <f t="shared" si="2"/>
        <v/>
      </c>
      <c r="F130" s="103" t="str">
        <f t="shared" si="3"/>
        <v/>
      </c>
    </row>
    <row r="131" ht="24" customHeight="1" outlineLevel="2" spans="1:6">
      <c r="A131" s="405" t="s">
        <v>1497</v>
      </c>
      <c r="B131" s="402"/>
      <c r="C131" s="402"/>
      <c r="D131" s="402"/>
      <c r="E131" s="120" t="str">
        <f t="shared" si="2"/>
        <v/>
      </c>
      <c r="F131" s="103" t="str">
        <f t="shared" si="3"/>
        <v/>
      </c>
    </row>
    <row r="132" ht="24" customHeight="1" outlineLevel="2" spans="1:6">
      <c r="A132" s="405" t="s">
        <v>1498</v>
      </c>
      <c r="B132" s="402"/>
      <c r="C132" s="402"/>
      <c r="D132" s="402"/>
      <c r="E132" s="120" t="str">
        <f t="shared" si="2"/>
        <v/>
      </c>
      <c r="F132" s="103" t="str">
        <f t="shared" si="3"/>
        <v/>
      </c>
    </row>
    <row r="133" ht="24" customHeight="1" outlineLevel="2" spans="1:6">
      <c r="A133" s="405" t="s">
        <v>1499</v>
      </c>
      <c r="B133" s="402"/>
      <c r="C133" s="402"/>
      <c r="D133" s="402"/>
      <c r="E133" s="120" t="str">
        <f t="shared" si="2"/>
        <v/>
      </c>
      <c r="F133" s="103" t="str">
        <f t="shared" si="3"/>
        <v/>
      </c>
    </row>
    <row r="134" ht="24" customHeight="1" outlineLevel="2" spans="1:6">
      <c r="A134" s="405" t="s">
        <v>1500</v>
      </c>
      <c r="B134" s="402"/>
      <c r="C134" s="402"/>
      <c r="D134" s="402"/>
      <c r="E134" s="120" t="str">
        <f t="shared" si="2"/>
        <v/>
      </c>
      <c r="F134" s="103" t="str">
        <f t="shared" si="3"/>
        <v/>
      </c>
    </row>
    <row r="135" ht="24" customHeight="1" outlineLevel="2" spans="1:6">
      <c r="A135" s="405" t="s">
        <v>1501</v>
      </c>
      <c r="B135" s="402"/>
      <c r="C135" s="402"/>
      <c r="D135" s="402"/>
      <c r="E135" s="120" t="str">
        <f t="shared" ref="E135:E198" si="4">IFERROR(D135/B135,"")</f>
        <v/>
      </c>
      <c r="F135" s="103" t="str">
        <f t="shared" ref="F135:F198" si="5">IFERROR(D135/C135,"")</f>
        <v/>
      </c>
    </row>
    <row r="136" ht="24" customHeight="1" outlineLevel="2" spans="1:6">
      <c r="A136" s="405" t="s">
        <v>1502</v>
      </c>
      <c r="B136" s="402"/>
      <c r="C136" s="402"/>
      <c r="D136" s="402"/>
      <c r="E136" s="120" t="str">
        <f t="shared" si="4"/>
        <v/>
      </c>
      <c r="F136" s="103" t="str">
        <f t="shared" si="5"/>
        <v/>
      </c>
    </row>
    <row r="137" ht="24" customHeight="1" outlineLevel="2" spans="1:6">
      <c r="A137" s="405" t="s">
        <v>1503</v>
      </c>
      <c r="B137" s="402"/>
      <c r="C137" s="402"/>
      <c r="D137" s="402"/>
      <c r="E137" s="120" t="str">
        <f t="shared" si="4"/>
        <v/>
      </c>
      <c r="F137" s="103" t="str">
        <f t="shared" si="5"/>
        <v/>
      </c>
    </row>
    <row r="138" ht="24" customHeight="1" outlineLevel="2" spans="1:6">
      <c r="A138" s="405" t="s">
        <v>1504</v>
      </c>
      <c r="B138" s="402"/>
      <c r="C138" s="402"/>
      <c r="D138" s="402"/>
      <c r="E138" s="120" t="str">
        <f t="shared" si="4"/>
        <v/>
      </c>
      <c r="F138" s="103" t="str">
        <f t="shared" si="5"/>
        <v/>
      </c>
    </row>
    <row r="139" ht="24" customHeight="1" outlineLevel="1" spans="1:6">
      <c r="A139" s="407" t="s">
        <v>1505</v>
      </c>
      <c r="B139" s="402">
        <f>SUM(B140:B145)</f>
        <v>0</v>
      </c>
      <c r="C139" s="402">
        <f>SUM(C140:C145)</f>
        <v>0</v>
      </c>
      <c r="D139" s="402">
        <f>SUM(D140:D145)</f>
        <v>0</v>
      </c>
      <c r="E139" s="120" t="str">
        <f t="shared" si="4"/>
        <v/>
      </c>
      <c r="F139" s="103" t="str">
        <f t="shared" si="5"/>
        <v/>
      </c>
    </row>
    <row r="140" ht="24" customHeight="1" outlineLevel="2" spans="1:6">
      <c r="A140" s="405" t="s">
        <v>1506</v>
      </c>
      <c r="B140" s="402"/>
      <c r="C140" s="402"/>
      <c r="D140" s="402"/>
      <c r="E140" s="120" t="str">
        <f t="shared" si="4"/>
        <v/>
      </c>
      <c r="F140" s="103" t="str">
        <f t="shared" si="5"/>
        <v/>
      </c>
    </row>
    <row r="141" ht="24" customHeight="1" outlineLevel="2" spans="1:6">
      <c r="A141" s="405" t="s">
        <v>1507</v>
      </c>
      <c r="B141" s="402"/>
      <c r="C141" s="402"/>
      <c r="D141" s="402"/>
      <c r="E141" s="120" t="str">
        <f t="shared" si="4"/>
        <v/>
      </c>
      <c r="F141" s="103" t="str">
        <f t="shared" si="5"/>
        <v/>
      </c>
    </row>
    <row r="142" ht="24" customHeight="1" outlineLevel="2" spans="1:6">
      <c r="A142" s="405" t="s">
        <v>1508</v>
      </c>
      <c r="B142" s="402"/>
      <c r="C142" s="402"/>
      <c r="D142" s="402"/>
      <c r="E142" s="120" t="str">
        <f t="shared" si="4"/>
        <v/>
      </c>
      <c r="F142" s="103" t="str">
        <f t="shared" si="5"/>
        <v/>
      </c>
    </row>
    <row r="143" ht="24" customHeight="1" outlineLevel="2" spans="1:6">
      <c r="A143" s="405" t="s">
        <v>1509</v>
      </c>
      <c r="B143" s="402"/>
      <c r="C143" s="402"/>
      <c r="D143" s="402"/>
      <c r="E143" s="120" t="str">
        <f t="shared" si="4"/>
        <v/>
      </c>
      <c r="F143" s="103" t="str">
        <f t="shared" si="5"/>
        <v/>
      </c>
    </row>
    <row r="144" ht="24" customHeight="1" outlineLevel="2" spans="1:6">
      <c r="A144" s="405" t="s">
        <v>1510</v>
      </c>
      <c r="B144" s="402"/>
      <c r="C144" s="402"/>
      <c r="D144" s="402"/>
      <c r="E144" s="120" t="str">
        <f t="shared" si="4"/>
        <v/>
      </c>
      <c r="F144" s="103" t="str">
        <f t="shared" si="5"/>
        <v/>
      </c>
    </row>
    <row r="145" ht="24" customHeight="1" outlineLevel="2" spans="1:6">
      <c r="A145" s="405" t="s">
        <v>1511</v>
      </c>
      <c r="B145" s="402"/>
      <c r="C145" s="402"/>
      <c r="D145" s="402"/>
      <c r="E145" s="120" t="str">
        <f t="shared" si="4"/>
        <v/>
      </c>
      <c r="F145" s="103" t="str">
        <f t="shared" si="5"/>
        <v/>
      </c>
    </row>
    <row r="146" ht="24" customHeight="1" outlineLevel="1" spans="1:6">
      <c r="A146" s="407" t="s">
        <v>1512</v>
      </c>
      <c r="B146" s="402">
        <f>SUM(B147:B154)</f>
        <v>2558</v>
      </c>
      <c r="C146" s="402">
        <f>SUM(C147:C154)</f>
        <v>2558</v>
      </c>
      <c r="D146" s="402">
        <f>SUM(D147:D154)</f>
        <v>2640</v>
      </c>
      <c r="E146" s="120">
        <f t="shared" si="4"/>
        <v>1.03205629397967</v>
      </c>
      <c r="F146" s="103">
        <f t="shared" si="5"/>
        <v>1.03205629397967</v>
      </c>
    </row>
    <row r="147" ht="24" customHeight="1" outlineLevel="2" spans="1:6">
      <c r="A147" s="405" t="s">
        <v>1513</v>
      </c>
      <c r="B147" s="402"/>
      <c r="C147" s="402"/>
      <c r="D147" s="402"/>
      <c r="E147" s="120" t="str">
        <f t="shared" si="4"/>
        <v/>
      </c>
      <c r="F147" s="103" t="str">
        <f t="shared" si="5"/>
        <v/>
      </c>
    </row>
    <row r="148" ht="24" customHeight="1" outlineLevel="2" spans="1:6">
      <c r="A148" s="405" t="s">
        <v>929</v>
      </c>
      <c r="B148" s="402"/>
      <c r="C148" s="402"/>
      <c r="D148" s="402"/>
      <c r="E148" s="120" t="str">
        <f t="shared" si="4"/>
        <v/>
      </c>
      <c r="F148" s="103" t="str">
        <f t="shared" si="5"/>
        <v/>
      </c>
    </row>
    <row r="149" ht="24" customHeight="1" outlineLevel="2" spans="1:6">
      <c r="A149" s="405" t="s">
        <v>1514</v>
      </c>
      <c r="B149" s="402">
        <v>44</v>
      </c>
      <c r="C149" s="402">
        <v>44</v>
      </c>
      <c r="D149" s="402">
        <v>40</v>
      </c>
      <c r="E149" s="120">
        <f t="shared" si="4"/>
        <v>0.909090909090909</v>
      </c>
      <c r="F149" s="103">
        <f t="shared" si="5"/>
        <v>0.909090909090909</v>
      </c>
    </row>
    <row r="150" ht="24" customHeight="1" outlineLevel="2" spans="1:6">
      <c r="A150" s="405" t="s">
        <v>1515</v>
      </c>
      <c r="B150" s="402"/>
      <c r="C150" s="402"/>
      <c r="D150" s="402"/>
      <c r="E150" s="120" t="str">
        <f t="shared" si="4"/>
        <v/>
      </c>
      <c r="F150" s="103" t="str">
        <f t="shared" si="5"/>
        <v/>
      </c>
    </row>
    <row r="151" ht="24" customHeight="1" outlineLevel="2" spans="1:6">
      <c r="A151" s="405" t="s">
        <v>1516</v>
      </c>
      <c r="B151" s="402"/>
      <c r="C151" s="402"/>
      <c r="D151" s="402"/>
      <c r="E151" s="120" t="str">
        <f t="shared" si="4"/>
        <v/>
      </c>
      <c r="F151" s="103" t="str">
        <f t="shared" si="5"/>
        <v/>
      </c>
    </row>
    <row r="152" ht="24" customHeight="1" outlineLevel="2" spans="1:6">
      <c r="A152" s="405" t="s">
        <v>1517</v>
      </c>
      <c r="B152" s="402"/>
      <c r="C152" s="402"/>
      <c r="D152" s="402"/>
      <c r="E152" s="120" t="str">
        <f t="shared" si="4"/>
        <v/>
      </c>
      <c r="F152" s="103" t="str">
        <f t="shared" si="5"/>
        <v/>
      </c>
    </row>
    <row r="153" ht="24" customHeight="1" outlineLevel="2" spans="1:6">
      <c r="A153" s="405" t="s">
        <v>1518</v>
      </c>
      <c r="B153" s="402"/>
      <c r="C153" s="402"/>
      <c r="D153" s="402"/>
      <c r="E153" s="120" t="str">
        <f t="shared" si="4"/>
        <v/>
      </c>
      <c r="F153" s="103" t="str">
        <f t="shared" si="5"/>
        <v/>
      </c>
    </row>
    <row r="154" ht="24" customHeight="1" outlineLevel="2" spans="1:6">
      <c r="A154" s="405" t="s">
        <v>1519</v>
      </c>
      <c r="B154" s="402">
        <v>2514</v>
      </c>
      <c r="C154" s="402">
        <v>2514</v>
      </c>
      <c r="D154" s="402">
        <v>2600</v>
      </c>
      <c r="E154" s="120">
        <f t="shared" si="4"/>
        <v>1.03420843277645</v>
      </c>
      <c r="F154" s="103">
        <f t="shared" si="5"/>
        <v>1.03420843277645</v>
      </c>
    </row>
    <row r="155" ht="24" customHeight="1" outlineLevel="1" spans="1:6">
      <c r="A155" s="407" t="s">
        <v>1520</v>
      </c>
      <c r="B155" s="402">
        <f>SUM(B156:B157)</f>
        <v>0</v>
      </c>
      <c r="C155" s="402">
        <f>SUM(C156:C157)</f>
        <v>0</v>
      </c>
      <c r="D155" s="402">
        <f>SUM(D156:D157)</f>
        <v>0</v>
      </c>
      <c r="E155" s="120" t="str">
        <f t="shared" si="4"/>
        <v/>
      </c>
      <c r="F155" s="103" t="str">
        <f t="shared" si="5"/>
        <v/>
      </c>
    </row>
    <row r="156" ht="24" customHeight="1" outlineLevel="2" spans="1:6">
      <c r="A156" s="404" t="s">
        <v>902</v>
      </c>
      <c r="B156" s="402"/>
      <c r="C156" s="402"/>
      <c r="D156" s="402"/>
      <c r="E156" s="120" t="str">
        <f t="shared" si="4"/>
        <v/>
      </c>
      <c r="F156" s="103" t="str">
        <f t="shared" si="5"/>
        <v/>
      </c>
    </row>
    <row r="157" ht="24" customHeight="1" outlineLevel="2" spans="1:6">
      <c r="A157" s="404" t="s">
        <v>1521</v>
      </c>
      <c r="B157" s="402"/>
      <c r="C157" s="402"/>
      <c r="D157" s="402"/>
      <c r="E157" s="120" t="str">
        <f t="shared" si="4"/>
        <v/>
      </c>
      <c r="F157" s="103" t="str">
        <f t="shared" si="5"/>
        <v/>
      </c>
    </row>
    <row r="158" ht="24" customHeight="1" outlineLevel="1" spans="1:6">
      <c r="A158" s="407" t="s">
        <v>1522</v>
      </c>
      <c r="B158" s="402">
        <f>SUM(B159:B160)</f>
        <v>0</v>
      </c>
      <c r="C158" s="402">
        <f>SUM(C159:C160)</f>
        <v>0</v>
      </c>
      <c r="D158" s="402">
        <f>SUM(D159:D160)</f>
        <v>0</v>
      </c>
      <c r="E158" s="120" t="str">
        <f t="shared" si="4"/>
        <v/>
      </c>
      <c r="F158" s="103" t="str">
        <f t="shared" si="5"/>
        <v/>
      </c>
    </row>
    <row r="159" ht="24" customHeight="1" outlineLevel="2" spans="1:6">
      <c r="A159" s="404" t="s">
        <v>902</v>
      </c>
      <c r="B159" s="402"/>
      <c r="C159" s="402"/>
      <c r="D159" s="402"/>
      <c r="E159" s="120" t="str">
        <f t="shared" si="4"/>
        <v/>
      </c>
      <c r="F159" s="103" t="str">
        <f t="shared" si="5"/>
        <v/>
      </c>
    </row>
    <row r="160" ht="24" customHeight="1" outlineLevel="2" spans="1:6">
      <c r="A160" s="404" t="s">
        <v>1523</v>
      </c>
      <c r="B160" s="402"/>
      <c r="C160" s="402"/>
      <c r="D160" s="402"/>
      <c r="E160" s="120" t="str">
        <f t="shared" si="4"/>
        <v/>
      </c>
      <c r="F160" s="103" t="str">
        <f t="shared" si="5"/>
        <v/>
      </c>
    </row>
    <row r="161" ht="24" customHeight="1" outlineLevel="1" spans="1:6">
      <c r="A161" s="407" t="s">
        <v>1524</v>
      </c>
      <c r="B161" s="402"/>
      <c r="C161" s="402"/>
      <c r="D161" s="402"/>
      <c r="E161" s="120" t="str">
        <f t="shared" si="4"/>
        <v/>
      </c>
      <c r="F161" s="103" t="str">
        <f t="shared" si="5"/>
        <v/>
      </c>
    </row>
    <row r="162" s="387" customFormat="1" ht="24" customHeight="1" spans="1:8">
      <c r="A162" s="398" t="s">
        <v>1525</v>
      </c>
      <c r="B162" s="399">
        <f>B163</f>
        <v>0</v>
      </c>
      <c r="C162" s="399">
        <f>C163</f>
        <v>0</v>
      </c>
      <c r="D162" s="399">
        <f>D163</f>
        <v>0</v>
      </c>
      <c r="E162" s="120" t="str">
        <f t="shared" si="4"/>
        <v/>
      </c>
      <c r="F162" s="120" t="str">
        <f t="shared" si="5"/>
        <v/>
      </c>
      <c r="H162" s="400"/>
    </row>
    <row r="163" ht="24" customHeight="1" outlineLevel="1" spans="1:6">
      <c r="A163" s="407" t="s">
        <v>1526</v>
      </c>
      <c r="B163" s="402">
        <f>SUM(B164:B165)</f>
        <v>0</v>
      </c>
      <c r="C163" s="402">
        <f>SUM(C164:C165)</f>
        <v>0</v>
      </c>
      <c r="D163" s="402">
        <f>SUM(D164:D165)</f>
        <v>0</v>
      </c>
      <c r="E163" s="120" t="str">
        <f t="shared" si="4"/>
        <v/>
      </c>
      <c r="F163" s="120" t="str">
        <f t="shared" si="5"/>
        <v/>
      </c>
    </row>
    <row r="164" ht="24" customHeight="1" outlineLevel="2" spans="1:6">
      <c r="A164" s="405" t="s">
        <v>1527</v>
      </c>
      <c r="B164" s="402"/>
      <c r="C164" s="402"/>
      <c r="D164" s="402"/>
      <c r="E164" s="120" t="str">
        <f t="shared" si="4"/>
        <v/>
      </c>
      <c r="F164" s="103" t="str">
        <f t="shared" si="5"/>
        <v/>
      </c>
    </row>
    <row r="165" ht="24" customHeight="1" outlineLevel="2" spans="1:6">
      <c r="A165" s="405" t="s">
        <v>1528</v>
      </c>
      <c r="B165" s="402"/>
      <c r="C165" s="402"/>
      <c r="D165" s="402"/>
      <c r="E165" s="120" t="str">
        <f t="shared" si="4"/>
        <v/>
      </c>
      <c r="F165" s="103" t="str">
        <f t="shared" si="5"/>
        <v/>
      </c>
    </row>
    <row r="166" s="387" customFormat="1" ht="24" customHeight="1" spans="1:8">
      <c r="A166" s="398" t="s">
        <v>1529</v>
      </c>
      <c r="B166" s="399">
        <f>SUM(B167,B171,B180)</f>
        <v>375067.596352</v>
      </c>
      <c r="C166" s="399">
        <f>SUM(C167,C171,C180)</f>
        <v>69597.1368</v>
      </c>
      <c r="D166" s="399">
        <f>SUM(D167,D171,D180)</f>
        <v>177948.745524</v>
      </c>
      <c r="E166" s="120">
        <f t="shared" si="4"/>
        <v>0.474444466156963</v>
      </c>
      <c r="F166" s="120">
        <f t="shared" si="5"/>
        <v>2.55684003259169</v>
      </c>
      <c r="H166" s="400"/>
    </row>
    <row r="167" ht="24" customHeight="1" outlineLevel="1" spans="1:6">
      <c r="A167" s="407" t="s">
        <v>1530</v>
      </c>
      <c r="B167" s="402">
        <f>SUM(B168:B170)</f>
        <v>372013.117394</v>
      </c>
      <c r="C167" s="402">
        <f>SUM(C168:C170)</f>
        <v>67808</v>
      </c>
      <c r="D167" s="402">
        <f>SUM(D168:D170)</f>
        <v>172538.824956</v>
      </c>
      <c r="E167" s="120">
        <f t="shared" si="4"/>
        <v>0.463797691233731</v>
      </c>
      <c r="F167" s="103">
        <f t="shared" si="5"/>
        <v>2.5445201887093</v>
      </c>
    </row>
    <row r="168" ht="24" customHeight="1" outlineLevel="2" spans="1:6">
      <c r="A168" s="405" t="s">
        <v>1531</v>
      </c>
      <c r="B168" s="402">
        <v>15408.117394</v>
      </c>
      <c r="C168" s="402"/>
      <c r="D168" s="402"/>
      <c r="E168" s="120">
        <f t="shared" si="4"/>
        <v>0</v>
      </c>
      <c r="F168" s="103" t="str">
        <f t="shared" si="5"/>
        <v/>
      </c>
    </row>
    <row r="169" ht="24" customHeight="1" outlineLevel="2" spans="1:6">
      <c r="A169" s="405" t="s">
        <v>1532</v>
      </c>
      <c r="B169" s="402">
        <v>356605</v>
      </c>
      <c r="C169" s="402">
        <v>67808</v>
      </c>
      <c r="D169" s="402">
        <v>172538.824956</v>
      </c>
      <c r="E169" s="120">
        <f t="shared" si="4"/>
        <v>0.483837368954445</v>
      </c>
      <c r="F169" s="103">
        <f t="shared" si="5"/>
        <v>2.5445201887093</v>
      </c>
    </row>
    <row r="170" ht="24" customHeight="1" outlineLevel="2" spans="1:6">
      <c r="A170" s="405" t="s">
        <v>1533</v>
      </c>
      <c r="B170" s="402"/>
      <c r="C170" s="402"/>
      <c r="D170" s="402"/>
      <c r="E170" s="120" t="str">
        <f t="shared" si="4"/>
        <v/>
      </c>
      <c r="F170" s="103" t="str">
        <f t="shared" si="5"/>
        <v/>
      </c>
    </row>
    <row r="171" ht="24" customHeight="1" outlineLevel="1" spans="1:6">
      <c r="A171" s="407" t="s">
        <v>1534</v>
      </c>
      <c r="B171" s="402">
        <f>SUM(B172:B179)</f>
        <v>0</v>
      </c>
      <c r="C171" s="402">
        <f>SUM(C172:C179)</f>
        <v>0</v>
      </c>
      <c r="D171" s="402">
        <f>SUM(D172:D179)</f>
        <v>0</v>
      </c>
      <c r="E171" s="120" t="str">
        <f t="shared" si="4"/>
        <v/>
      </c>
      <c r="F171" s="103" t="str">
        <f t="shared" si="5"/>
        <v/>
      </c>
    </row>
    <row r="172" ht="24" customHeight="1" outlineLevel="2" spans="1:6">
      <c r="A172" s="405" t="s">
        <v>1535</v>
      </c>
      <c r="B172" s="402"/>
      <c r="C172" s="402"/>
      <c r="D172" s="402"/>
      <c r="E172" s="120" t="str">
        <f t="shared" si="4"/>
        <v/>
      </c>
      <c r="F172" s="103" t="str">
        <f t="shared" si="5"/>
        <v/>
      </c>
    </row>
    <row r="173" ht="24" customHeight="1" outlineLevel="2" spans="1:6">
      <c r="A173" s="405" t="s">
        <v>1536</v>
      </c>
      <c r="B173" s="402"/>
      <c r="C173" s="402"/>
      <c r="D173" s="402"/>
      <c r="E173" s="120" t="str">
        <f t="shared" si="4"/>
        <v/>
      </c>
      <c r="F173" s="103" t="str">
        <f t="shared" si="5"/>
        <v/>
      </c>
    </row>
    <row r="174" ht="24" customHeight="1" outlineLevel="2" spans="1:6">
      <c r="A174" s="405" t="s">
        <v>1537</v>
      </c>
      <c r="B174" s="402"/>
      <c r="C174" s="402"/>
      <c r="D174" s="402"/>
      <c r="E174" s="120" t="str">
        <f t="shared" si="4"/>
        <v/>
      </c>
      <c r="F174" s="103" t="str">
        <f t="shared" si="5"/>
        <v/>
      </c>
    </row>
    <row r="175" ht="24" customHeight="1" outlineLevel="2" spans="1:6">
      <c r="A175" s="405" t="s">
        <v>1538</v>
      </c>
      <c r="B175" s="402"/>
      <c r="C175" s="402"/>
      <c r="D175" s="402"/>
      <c r="E175" s="120" t="str">
        <f t="shared" si="4"/>
        <v/>
      </c>
      <c r="F175" s="103" t="str">
        <f t="shared" si="5"/>
        <v/>
      </c>
    </row>
    <row r="176" ht="24" customHeight="1" outlineLevel="2" spans="1:6">
      <c r="A176" s="405" t="s">
        <v>1539</v>
      </c>
      <c r="B176" s="402"/>
      <c r="C176" s="402"/>
      <c r="D176" s="402"/>
      <c r="E176" s="120" t="str">
        <f t="shared" si="4"/>
        <v/>
      </c>
      <c r="F176" s="103" t="str">
        <f t="shared" si="5"/>
        <v/>
      </c>
    </row>
    <row r="177" ht="24" customHeight="1" outlineLevel="2" spans="1:6">
      <c r="A177" s="405" t="s">
        <v>1540</v>
      </c>
      <c r="B177" s="402"/>
      <c r="C177" s="402"/>
      <c r="D177" s="402"/>
      <c r="E177" s="120" t="str">
        <f t="shared" si="4"/>
        <v/>
      </c>
      <c r="F177" s="103" t="str">
        <f t="shared" si="5"/>
        <v/>
      </c>
    </row>
    <row r="178" ht="24" customHeight="1" outlineLevel="2" spans="1:6">
      <c r="A178" s="405" t="s">
        <v>1541</v>
      </c>
      <c r="B178" s="402"/>
      <c r="C178" s="402"/>
      <c r="D178" s="402"/>
      <c r="E178" s="120" t="str">
        <f t="shared" si="4"/>
        <v/>
      </c>
      <c r="F178" s="103" t="str">
        <f t="shared" si="5"/>
        <v/>
      </c>
    </row>
    <row r="179" ht="24" customHeight="1" outlineLevel="2" spans="1:6">
      <c r="A179" s="405" t="s">
        <v>1542</v>
      </c>
      <c r="B179" s="402"/>
      <c r="C179" s="402"/>
      <c r="D179" s="402"/>
      <c r="E179" s="120" t="str">
        <f t="shared" si="4"/>
        <v/>
      </c>
      <c r="F179" s="103" t="str">
        <f t="shared" si="5"/>
        <v/>
      </c>
    </row>
    <row r="180" ht="24" customHeight="1" outlineLevel="1" spans="1:6">
      <c r="A180" s="407" t="s">
        <v>1543</v>
      </c>
      <c r="B180" s="402">
        <f>SUM(B181:B190)</f>
        <v>3054.478958</v>
      </c>
      <c r="C180" s="402">
        <f>SUM(C181:C190)</f>
        <v>1789.1368</v>
      </c>
      <c r="D180" s="402">
        <f>SUM(D181:D190)</f>
        <v>5409.920568</v>
      </c>
      <c r="E180" s="120">
        <f t="shared" si="4"/>
        <v>1.77114350512412</v>
      </c>
      <c r="F180" s="103">
        <f t="shared" si="5"/>
        <v>3.02376015517651</v>
      </c>
    </row>
    <row r="181" ht="24" customHeight="1" outlineLevel="2" spans="1:6">
      <c r="A181" s="405" t="s">
        <v>1544</v>
      </c>
      <c r="B181" s="408">
        <v>570.55</v>
      </c>
      <c r="C181" s="408">
        <v>409.2665</v>
      </c>
      <c r="D181" s="408">
        <v>723.920568</v>
      </c>
      <c r="E181" s="120">
        <f t="shared" si="4"/>
        <v>1.2688117921304</v>
      </c>
      <c r="F181" s="103">
        <f t="shared" si="5"/>
        <v>1.76882439193044</v>
      </c>
    </row>
    <row r="182" ht="24" customHeight="1" outlineLevel="2" spans="1:6">
      <c r="A182" s="405" t="s">
        <v>1545</v>
      </c>
      <c r="B182" s="408">
        <v>2217.36</v>
      </c>
      <c r="C182" s="408">
        <v>1149.0713</v>
      </c>
      <c r="D182" s="408">
        <v>4686</v>
      </c>
      <c r="E182" s="120">
        <f t="shared" si="4"/>
        <v>2.11332395280875</v>
      </c>
      <c r="F182" s="103">
        <f t="shared" si="5"/>
        <v>4.0780759209633</v>
      </c>
    </row>
    <row r="183" ht="24" customHeight="1" outlineLevel="2" spans="1:6">
      <c r="A183" s="405" t="s">
        <v>1546</v>
      </c>
      <c r="B183" s="402"/>
      <c r="C183" s="402"/>
      <c r="D183" s="402"/>
      <c r="E183" s="120" t="str">
        <f t="shared" si="4"/>
        <v/>
      </c>
      <c r="F183" s="103" t="str">
        <f t="shared" si="5"/>
        <v/>
      </c>
    </row>
    <row r="184" ht="24" customHeight="1" outlineLevel="2" spans="1:6">
      <c r="A184" s="405" t="s">
        <v>1547</v>
      </c>
      <c r="B184" s="402">
        <v>18.568958</v>
      </c>
      <c r="C184" s="402">
        <v>12.929</v>
      </c>
      <c r="D184" s="402"/>
      <c r="E184" s="120">
        <f t="shared" si="4"/>
        <v>0</v>
      </c>
      <c r="F184" s="103">
        <f t="shared" si="5"/>
        <v>0</v>
      </c>
    </row>
    <row r="185" ht="24" customHeight="1" outlineLevel="2" spans="1:6">
      <c r="A185" s="405" t="s">
        <v>1548</v>
      </c>
      <c r="B185" s="402">
        <v>15</v>
      </c>
      <c r="C185" s="402">
        <v>17.87</v>
      </c>
      <c r="D185" s="402"/>
      <c r="E185" s="120">
        <f t="shared" si="4"/>
        <v>0</v>
      </c>
      <c r="F185" s="103">
        <f t="shared" si="5"/>
        <v>0</v>
      </c>
    </row>
    <row r="186" ht="24" customHeight="1" outlineLevel="2" spans="1:6">
      <c r="A186" s="405" t="s">
        <v>1549</v>
      </c>
      <c r="B186" s="402"/>
      <c r="C186" s="402"/>
      <c r="D186" s="402"/>
      <c r="E186" s="120" t="str">
        <f t="shared" si="4"/>
        <v/>
      </c>
      <c r="F186" s="103" t="str">
        <f t="shared" si="5"/>
        <v/>
      </c>
    </row>
    <row r="187" ht="24" customHeight="1" outlineLevel="2" spans="1:6">
      <c r="A187" s="405" t="s">
        <v>1550</v>
      </c>
      <c r="B187" s="402"/>
      <c r="C187" s="402"/>
      <c r="D187" s="402"/>
      <c r="E187" s="120" t="str">
        <f t="shared" si="4"/>
        <v/>
      </c>
      <c r="F187" s="103" t="str">
        <f t="shared" si="5"/>
        <v/>
      </c>
    </row>
    <row r="188" ht="24" customHeight="1" outlineLevel="2" spans="1:6">
      <c r="A188" s="405" t="s">
        <v>1551</v>
      </c>
      <c r="B188" s="402"/>
      <c r="C188" s="402"/>
      <c r="D188" s="402"/>
      <c r="E188" s="120" t="str">
        <f t="shared" si="4"/>
        <v/>
      </c>
      <c r="F188" s="103" t="str">
        <f t="shared" si="5"/>
        <v/>
      </c>
    </row>
    <row r="189" ht="24" customHeight="1" outlineLevel="2" spans="1:6">
      <c r="A189" s="405" t="s">
        <v>1552</v>
      </c>
      <c r="B189" s="402"/>
      <c r="C189" s="402"/>
      <c r="D189" s="402"/>
      <c r="E189" s="120" t="str">
        <f t="shared" si="4"/>
        <v/>
      </c>
      <c r="F189" s="103" t="str">
        <f t="shared" si="5"/>
        <v/>
      </c>
    </row>
    <row r="190" ht="24" customHeight="1" outlineLevel="2" spans="1:6">
      <c r="A190" s="405" t="s">
        <v>1553</v>
      </c>
      <c r="B190" s="402">
        <v>233</v>
      </c>
      <c r="C190" s="402">
        <v>200</v>
      </c>
      <c r="D190" s="402"/>
      <c r="E190" s="120">
        <f t="shared" si="4"/>
        <v>0</v>
      </c>
      <c r="F190" s="103">
        <f t="shared" si="5"/>
        <v>0</v>
      </c>
    </row>
    <row r="191" s="387" customFormat="1" ht="24" customHeight="1" spans="1:8">
      <c r="A191" s="398" t="s">
        <v>1554</v>
      </c>
      <c r="B191" s="399">
        <f>SUM(B192:B206)</f>
        <v>30000</v>
      </c>
      <c r="C191" s="399">
        <f>SUM(C192:C206)</f>
        <v>29722.8237</v>
      </c>
      <c r="D191" s="399">
        <f>SUM(D192:D206)</f>
        <v>50000</v>
      </c>
      <c r="E191" s="120">
        <f t="shared" si="4"/>
        <v>1.66666666666667</v>
      </c>
      <c r="F191" s="120">
        <f t="shared" si="5"/>
        <v>1.68220894840486</v>
      </c>
      <c r="H191" s="400"/>
    </row>
    <row r="192" ht="24" customHeight="1" outlineLevel="1" spans="1:6">
      <c r="A192" s="401" t="s">
        <v>1555</v>
      </c>
      <c r="B192" s="402"/>
      <c r="C192" s="402"/>
      <c r="D192" s="402"/>
      <c r="E192" s="120" t="str">
        <f t="shared" si="4"/>
        <v/>
      </c>
      <c r="F192" s="103" t="str">
        <f t="shared" si="5"/>
        <v/>
      </c>
    </row>
    <row r="193" ht="24" customHeight="1" outlineLevel="1" spans="1:6">
      <c r="A193" s="401" t="s">
        <v>1556</v>
      </c>
      <c r="B193" s="402"/>
      <c r="C193" s="402"/>
      <c r="D193" s="402"/>
      <c r="E193" s="120" t="str">
        <f t="shared" si="4"/>
        <v/>
      </c>
      <c r="F193" s="103" t="str">
        <f t="shared" si="5"/>
        <v/>
      </c>
    </row>
    <row r="194" ht="24" customHeight="1" outlineLevel="1" spans="1:6">
      <c r="A194" s="401" t="s">
        <v>1557</v>
      </c>
      <c r="B194" s="402">
        <v>5500</v>
      </c>
      <c r="C194" s="402">
        <v>5417.2501</v>
      </c>
      <c r="D194" s="402">
        <v>24000</v>
      </c>
      <c r="E194" s="120">
        <f t="shared" si="4"/>
        <v>4.36363636363636</v>
      </c>
      <c r="F194" s="103">
        <f t="shared" si="5"/>
        <v>4.43029204060562</v>
      </c>
    </row>
    <row r="195" ht="24" customHeight="1" outlineLevel="1" spans="1:6">
      <c r="A195" s="401" t="s">
        <v>1558</v>
      </c>
      <c r="B195" s="402"/>
      <c r="C195" s="402"/>
      <c r="D195" s="402"/>
      <c r="E195" s="120" t="str">
        <f t="shared" si="4"/>
        <v/>
      </c>
      <c r="F195" s="103" t="str">
        <f t="shared" si="5"/>
        <v/>
      </c>
    </row>
    <row r="196" ht="24" customHeight="1" outlineLevel="1" spans="1:6">
      <c r="A196" s="401" t="s">
        <v>1559</v>
      </c>
      <c r="B196" s="402"/>
      <c r="C196" s="402"/>
      <c r="D196" s="402"/>
      <c r="E196" s="120" t="str">
        <f t="shared" si="4"/>
        <v/>
      </c>
      <c r="F196" s="103" t="str">
        <f t="shared" si="5"/>
        <v/>
      </c>
    </row>
    <row r="197" ht="24" customHeight="1" outlineLevel="1" spans="1:6">
      <c r="A197" s="401" t="s">
        <v>1560</v>
      </c>
      <c r="B197" s="402"/>
      <c r="C197" s="402"/>
      <c r="D197" s="402"/>
      <c r="E197" s="120" t="str">
        <f t="shared" si="4"/>
        <v/>
      </c>
      <c r="F197" s="103" t="str">
        <f t="shared" si="5"/>
        <v/>
      </c>
    </row>
    <row r="198" ht="24" customHeight="1" outlineLevel="1" spans="1:6">
      <c r="A198" s="401" t="s">
        <v>1561</v>
      </c>
      <c r="B198" s="402"/>
      <c r="C198" s="402"/>
      <c r="D198" s="402"/>
      <c r="E198" s="120" t="str">
        <f t="shared" si="4"/>
        <v/>
      </c>
      <c r="F198" s="103" t="str">
        <f t="shared" si="5"/>
        <v/>
      </c>
    </row>
    <row r="199" ht="24" customHeight="1" outlineLevel="1" spans="1:6">
      <c r="A199" s="401" t="s">
        <v>1562</v>
      </c>
      <c r="B199" s="402"/>
      <c r="C199" s="402"/>
      <c r="D199" s="402"/>
      <c r="E199" s="120" t="str">
        <f t="shared" ref="E199:E256" si="6">IFERROR(D199/B199,"")</f>
        <v/>
      </c>
      <c r="F199" s="103" t="str">
        <f t="shared" ref="F199:F248" si="7">IFERROR(D199/C199,"")</f>
        <v/>
      </c>
    </row>
    <row r="200" ht="24" customHeight="1" outlineLevel="1" spans="1:6">
      <c r="A200" s="401" t="s">
        <v>1563</v>
      </c>
      <c r="B200" s="402"/>
      <c r="C200" s="402"/>
      <c r="D200" s="402"/>
      <c r="E200" s="120" t="str">
        <f t="shared" si="6"/>
        <v/>
      </c>
      <c r="F200" s="103" t="str">
        <f t="shared" si="7"/>
        <v/>
      </c>
    </row>
    <row r="201" ht="24" customHeight="1" outlineLevel="1" spans="1:6">
      <c r="A201" s="401" t="s">
        <v>1564</v>
      </c>
      <c r="B201" s="402"/>
      <c r="C201" s="402"/>
      <c r="D201" s="402"/>
      <c r="E201" s="120" t="str">
        <f t="shared" si="6"/>
        <v/>
      </c>
      <c r="F201" s="103" t="str">
        <f t="shared" si="7"/>
        <v/>
      </c>
    </row>
    <row r="202" ht="24" customHeight="1" outlineLevel="1" spans="1:6">
      <c r="A202" s="401" t="s">
        <v>1565</v>
      </c>
      <c r="B202" s="409">
        <v>6750</v>
      </c>
      <c r="C202" s="409">
        <v>6745.7557</v>
      </c>
      <c r="D202" s="409"/>
      <c r="E202" s="120">
        <f t="shared" si="6"/>
        <v>0</v>
      </c>
      <c r="F202" s="103">
        <f t="shared" si="7"/>
        <v>0</v>
      </c>
    </row>
    <row r="203" ht="24" customHeight="1" outlineLevel="1" spans="1:6">
      <c r="A203" s="401" t="s">
        <v>1566</v>
      </c>
      <c r="B203" s="402"/>
      <c r="C203" s="402"/>
      <c r="D203" s="402"/>
      <c r="E203" s="120" t="str">
        <f t="shared" si="6"/>
        <v/>
      </c>
      <c r="F203" s="103" t="str">
        <f t="shared" si="7"/>
        <v/>
      </c>
    </row>
    <row r="204" ht="24" customHeight="1" outlineLevel="1" spans="1:6">
      <c r="A204" s="401" t="s">
        <v>1567</v>
      </c>
      <c r="B204" s="402">
        <v>5000</v>
      </c>
      <c r="C204" s="402">
        <v>4850.2425</v>
      </c>
      <c r="D204" s="402">
        <v>6000</v>
      </c>
      <c r="E204" s="120">
        <f t="shared" si="6"/>
        <v>1.2</v>
      </c>
      <c r="F204" s="103">
        <f t="shared" si="7"/>
        <v>1.23705154948438</v>
      </c>
    </row>
    <row r="205" ht="24" customHeight="1" outlineLevel="1" spans="1:6">
      <c r="A205" s="401" t="s">
        <v>1568</v>
      </c>
      <c r="B205" s="402">
        <v>12750</v>
      </c>
      <c r="C205" s="402">
        <v>12709.5754</v>
      </c>
      <c r="D205" s="402">
        <v>20000</v>
      </c>
      <c r="E205" s="120">
        <f t="shared" si="6"/>
        <v>1.56862745098039</v>
      </c>
      <c r="F205" s="103">
        <f t="shared" si="7"/>
        <v>1.57361669218312</v>
      </c>
    </row>
    <row r="206" ht="24" customHeight="1" outlineLevel="1" spans="1:6">
      <c r="A206" s="401" t="s">
        <v>1569</v>
      </c>
      <c r="B206" s="402"/>
      <c r="C206" s="402"/>
      <c r="D206" s="402"/>
      <c r="E206" s="120" t="str">
        <f t="shared" si="6"/>
        <v/>
      </c>
      <c r="F206" s="103" t="str">
        <f t="shared" si="7"/>
        <v/>
      </c>
    </row>
    <row r="207" s="387" customFormat="1" ht="24" customHeight="1" spans="1:8">
      <c r="A207" s="398" t="s">
        <v>1570</v>
      </c>
      <c r="B207" s="399">
        <f>SUM(B208:B222)</f>
        <v>490</v>
      </c>
      <c r="C207" s="399">
        <f>SUM(C208:C222)</f>
        <v>757.1804</v>
      </c>
      <c r="D207" s="399">
        <f>SUM(D208:D222)</f>
        <v>500</v>
      </c>
      <c r="E207" s="120">
        <f t="shared" si="6"/>
        <v>1.02040816326531</v>
      </c>
      <c r="F207" s="120">
        <f t="shared" si="7"/>
        <v>0.66034461536511</v>
      </c>
      <c r="H207" s="400"/>
    </row>
    <row r="208" ht="24" customHeight="1" outlineLevel="1" spans="1:6">
      <c r="A208" s="401" t="s">
        <v>1571</v>
      </c>
      <c r="B208" s="402"/>
      <c r="C208" s="402"/>
      <c r="D208" s="402"/>
      <c r="E208" s="120" t="str">
        <f t="shared" si="6"/>
        <v/>
      </c>
      <c r="F208" s="103" t="str">
        <f t="shared" si="7"/>
        <v/>
      </c>
    </row>
    <row r="209" ht="24" customHeight="1" outlineLevel="1" spans="1:6">
      <c r="A209" s="401" t="s">
        <v>1572</v>
      </c>
      <c r="B209" s="402"/>
      <c r="C209" s="402"/>
      <c r="D209" s="402"/>
      <c r="E209" s="120" t="str">
        <f t="shared" si="6"/>
        <v/>
      </c>
      <c r="F209" s="103" t="str">
        <f t="shared" si="7"/>
        <v/>
      </c>
    </row>
    <row r="210" ht="24" customHeight="1" outlineLevel="1" spans="1:6">
      <c r="A210" s="401" t="s">
        <v>1573</v>
      </c>
      <c r="B210" s="402">
        <v>60</v>
      </c>
      <c r="C210" s="402">
        <v>581.266</v>
      </c>
      <c r="D210" s="402"/>
      <c r="E210" s="120">
        <f t="shared" si="6"/>
        <v>0</v>
      </c>
      <c r="F210" s="103">
        <f t="shared" si="7"/>
        <v>0</v>
      </c>
    </row>
    <row r="211" ht="24" customHeight="1" outlineLevel="1" spans="1:6">
      <c r="A211" s="401" t="s">
        <v>1574</v>
      </c>
      <c r="B211" s="402"/>
      <c r="C211" s="402"/>
      <c r="D211" s="402"/>
      <c r="E211" s="120" t="str">
        <f t="shared" si="6"/>
        <v/>
      </c>
      <c r="F211" s="103" t="str">
        <f t="shared" si="7"/>
        <v/>
      </c>
    </row>
    <row r="212" ht="24" customHeight="1" outlineLevel="1" spans="1:6">
      <c r="A212" s="401" t="s">
        <v>1575</v>
      </c>
      <c r="B212" s="402"/>
      <c r="C212" s="402"/>
      <c r="D212" s="402"/>
      <c r="E212" s="120" t="str">
        <f t="shared" si="6"/>
        <v/>
      </c>
      <c r="F212" s="103" t="str">
        <f t="shared" si="7"/>
        <v/>
      </c>
    </row>
    <row r="213" ht="24" customHeight="1" outlineLevel="1" spans="1:6">
      <c r="A213" s="401" t="s">
        <v>1576</v>
      </c>
      <c r="B213" s="402"/>
      <c r="C213" s="402"/>
      <c r="D213" s="402"/>
      <c r="E213" s="120" t="str">
        <f t="shared" si="6"/>
        <v/>
      </c>
      <c r="F213" s="103" t="str">
        <f t="shared" si="7"/>
        <v/>
      </c>
    </row>
    <row r="214" ht="24" customHeight="1" outlineLevel="1" spans="1:6">
      <c r="A214" s="401" t="s">
        <v>1577</v>
      </c>
      <c r="B214" s="402"/>
      <c r="C214" s="402"/>
      <c r="D214" s="402"/>
      <c r="E214" s="120" t="str">
        <f t="shared" si="6"/>
        <v/>
      </c>
      <c r="F214" s="103" t="str">
        <f t="shared" si="7"/>
        <v/>
      </c>
    </row>
    <row r="215" ht="24" customHeight="1" outlineLevel="1" spans="1:6">
      <c r="A215" s="401" t="s">
        <v>1578</v>
      </c>
      <c r="B215" s="402"/>
      <c r="C215" s="402"/>
      <c r="D215" s="402"/>
      <c r="E215" s="120" t="str">
        <f t="shared" si="6"/>
        <v/>
      </c>
      <c r="F215" s="103" t="str">
        <f t="shared" si="7"/>
        <v/>
      </c>
    </row>
    <row r="216" ht="24" customHeight="1" outlineLevel="1" spans="1:6">
      <c r="A216" s="401" t="s">
        <v>1579</v>
      </c>
      <c r="B216" s="402"/>
      <c r="C216" s="402"/>
      <c r="D216" s="402"/>
      <c r="E216" s="120" t="str">
        <f t="shared" si="6"/>
        <v/>
      </c>
      <c r="F216" s="103" t="str">
        <f t="shared" si="7"/>
        <v/>
      </c>
    </row>
    <row r="217" ht="24" customHeight="1" outlineLevel="1" spans="1:6">
      <c r="A217" s="401" t="s">
        <v>1580</v>
      </c>
      <c r="B217" s="402"/>
      <c r="C217" s="402"/>
      <c r="D217" s="402"/>
      <c r="E217" s="120" t="str">
        <f t="shared" si="6"/>
        <v/>
      </c>
      <c r="F217" s="103" t="str">
        <f t="shared" si="7"/>
        <v/>
      </c>
    </row>
    <row r="218" ht="24" customHeight="1" outlineLevel="1" spans="1:6">
      <c r="A218" s="401" t="s">
        <v>1581</v>
      </c>
      <c r="B218" s="409">
        <v>130</v>
      </c>
      <c r="C218" s="409"/>
      <c r="D218" s="409"/>
      <c r="E218" s="120">
        <f t="shared" si="6"/>
        <v>0</v>
      </c>
      <c r="F218" s="103" t="str">
        <f t="shared" si="7"/>
        <v/>
      </c>
    </row>
    <row r="219" ht="24" customHeight="1" outlineLevel="1" spans="1:6">
      <c r="A219" s="401" t="s">
        <v>1582</v>
      </c>
      <c r="B219" s="402"/>
      <c r="C219" s="402"/>
      <c r="D219" s="402"/>
      <c r="E219" s="120" t="str">
        <f t="shared" si="6"/>
        <v/>
      </c>
      <c r="F219" s="103" t="str">
        <f t="shared" si="7"/>
        <v/>
      </c>
    </row>
    <row r="220" ht="24" customHeight="1" outlineLevel="1" spans="1:6">
      <c r="A220" s="401" t="s">
        <v>1583</v>
      </c>
      <c r="B220" s="402"/>
      <c r="C220" s="402"/>
      <c r="D220" s="402"/>
      <c r="E220" s="120" t="str">
        <f t="shared" si="6"/>
        <v/>
      </c>
      <c r="F220" s="103" t="str">
        <f t="shared" si="7"/>
        <v/>
      </c>
    </row>
    <row r="221" ht="24" customHeight="1" outlineLevel="1" spans="1:6">
      <c r="A221" s="401" t="s">
        <v>1584</v>
      </c>
      <c r="B221" s="402">
        <v>300</v>
      </c>
      <c r="C221" s="402">
        <v>175.9144</v>
      </c>
      <c r="D221" s="402">
        <v>500</v>
      </c>
      <c r="E221" s="120">
        <f t="shared" si="6"/>
        <v>1.66666666666667</v>
      </c>
      <c r="F221" s="103">
        <f t="shared" si="7"/>
        <v>2.842291478128</v>
      </c>
    </row>
    <row r="222" ht="24" customHeight="1" outlineLevel="1" spans="1:6">
      <c r="A222" s="401" t="s">
        <v>1585</v>
      </c>
      <c r="B222" s="402"/>
      <c r="C222" s="402"/>
      <c r="D222" s="402"/>
      <c r="E222" s="120" t="str">
        <f t="shared" si="6"/>
        <v/>
      </c>
      <c r="F222" s="103" t="str">
        <f t="shared" si="7"/>
        <v/>
      </c>
    </row>
    <row r="223" s="387" customFormat="1" ht="24" customHeight="1" spans="1:8">
      <c r="A223" s="398" t="s">
        <v>1586</v>
      </c>
      <c r="B223" s="399">
        <f>SUM(B224,B237)</f>
        <v>440.33836</v>
      </c>
      <c r="C223" s="399">
        <f>SUM(C224,C237)</f>
        <v>216.0863</v>
      </c>
      <c r="D223" s="399">
        <f>SUM(D224,D237)</f>
        <v>224.252025</v>
      </c>
      <c r="E223" s="120">
        <f t="shared" si="6"/>
        <v>0.509272062965398</v>
      </c>
      <c r="F223" s="120">
        <f t="shared" si="7"/>
        <v>1.03778918422871</v>
      </c>
      <c r="H223" s="400"/>
    </row>
    <row r="224" ht="24" customHeight="1" outlineLevel="1" spans="1:6">
      <c r="A224" s="401" t="s">
        <v>1305</v>
      </c>
      <c r="B224" s="402">
        <f>SUM(B225:B236)</f>
        <v>440.33836</v>
      </c>
      <c r="C224" s="402">
        <f>SUM(C225:C236)</f>
        <v>216.0863</v>
      </c>
      <c r="D224" s="402">
        <f>SUM(D225:D236)</f>
        <v>224.252025</v>
      </c>
      <c r="E224" s="120">
        <f t="shared" si="6"/>
        <v>0.509272062965398</v>
      </c>
      <c r="F224" s="103">
        <f t="shared" si="7"/>
        <v>1.03778918422871</v>
      </c>
    </row>
    <row r="225" ht="24" customHeight="1" outlineLevel="2" spans="1:6">
      <c r="A225" s="403" t="s">
        <v>1587</v>
      </c>
      <c r="B225" s="402">
        <v>440.33836</v>
      </c>
      <c r="C225" s="402">
        <v>216.0863</v>
      </c>
      <c r="D225" s="402">
        <v>224.252025</v>
      </c>
      <c r="E225" s="120">
        <f t="shared" si="6"/>
        <v>0.509272062965398</v>
      </c>
      <c r="F225" s="103">
        <f t="shared" si="7"/>
        <v>1.03778918422871</v>
      </c>
    </row>
    <row r="226" ht="24" customHeight="1" outlineLevel="2" spans="1:6">
      <c r="A226" s="403" t="s">
        <v>1588</v>
      </c>
      <c r="B226" s="402"/>
      <c r="C226" s="402"/>
      <c r="D226" s="402"/>
      <c r="E226" s="120" t="str">
        <f t="shared" si="6"/>
        <v/>
      </c>
      <c r="F226" s="103" t="str">
        <f t="shared" si="7"/>
        <v/>
      </c>
    </row>
    <row r="227" ht="24" customHeight="1" outlineLevel="2" spans="1:6">
      <c r="A227" s="403" t="s">
        <v>1589</v>
      </c>
      <c r="B227" s="402"/>
      <c r="C227" s="402"/>
      <c r="D227" s="402"/>
      <c r="E227" s="120" t="str">
        <f t="shared" si="6"/>
        <v/>
      </c>
      <c r="F227" s="103" t="str">
        <f t="shared" si="7"/>
        <v/>
      </c>
    </row>
    <row r="228" ht="24" customHeight="1" outlineLevel="2" spans="1:6">
      <c r="A228" s="403" t="s">
        <v>1590</v>
      </c>
      <c r="B228" s="402"/>
      <c r="C228" s="402"/>
      <c r="D228" s="402"/>
      <c r="E228" s="120" t="str">
        <f t="shared" si="6"/>
        <v/>
      </c>
      <c r="F228" s="103" t="str">
        <f t="shared" si="7"/>
        <v/>
      </c>
    </row>
    <row r="229" ht="24" customHeight="1" outlineLevel="2" spans="1:6">
      <c r="A229" s="403" t="s">
        <v>1591</v>
      </c>
      <c r="B229" s="402"/>
      <c r="C229" s="402"/>
      <c r="D229" s="402"/>
      <c r="E229" s="120" t="str">
        <f t="shared" si="6"/>
        <v/>
      </c>
      <c r="F229" s="103" t="str">
        <f t="shared" si="7"/>
        <v/>
      </c>
    </row>
    <row r="230" ht="24" customHeight="1" outlineLevel="2" spans="1:6">
      <c r="A230" s="403" t="s">
        <v>1592</v>
      </c>
      <c r="B230" s="402"/>
      <c r="C230" s="402"/>
      <c r="D230" s="402"/>
      <c r="E230" s="120" t="str">
        <f t="shared" si="6"/>
        <v/>
      </c>
      <c r="F230" s="103" t="str">
        <f t="shared" si="7"/>
        <v/>
      </c>
    </row>
    <row r="231" ht="24" customHeight="1" outlineLevel="2" spans="1:6">
      <c r="A231" s="403" t="s">
        <v>1593</v>
      </c>
      <c r="B231" s="402"/>
      <c r="C231" s="402"/>
      <c r="D231" s="402"/>
      <c r="E231" s="120" t="str">
        <f t="shared" si="6"/>
        <v/>
      </c>
      <c r="F231" s="103" t="str">
        <f t="shared" si="7"/>
        <v/>
      </c>
    </row>
    <row r="232" ht="24" customHeight="1" outlineLevel="2" spans="1:6">
      <c r="A232" s="403" t="s">
        <v>1594</v>
      </c>
      <c r="B232" s="402"/>
      <c r="C232" s="402"/>
      <c r="D232" s="402"/>
      <c r="E232" s="120" t="str">
        <f t="shared" si="6"/>
        <v/>
      </c>
      <c r="F232" s="103" t="str">
        <f t="shared" si="7"/>
        <v/>
      </c>
    </row>
    <row r="233" ht="24" customHeight="1" outlineLevel="2" spans="1:6">
      <c r="A233" s="403" t="s">
        <v>1595</v>
      </c>
      <c r="B233" s="402"/>
      <c r="C233" s="402"/>
      <c r="D233" s="402"/>
      <c r="E233" s="120" t="str">
        <f t="shared" si="6"/>
        <v/>
      </c>
      <c r="F233" s="103" t="str">
        <f t="shared" si="7"/>
        <v/>
      </c>
    </row>
    <row r="234" ht="24" customHeight="1" outlineLevel="2" spans="1:6">
      <c r="A234" s="403" t="s">
        <v>1596</v>
      </c>
      <c r="B234" s="402"/>
      <c r="C234" s="402"/>
      <c r="D234" s="402"/>
      <c r="E234" s="120" t="str">
        <f t="shared" si="6"/>
        <v/>
      </c>
      <c r="F234" s="103" t="str">
        <f t="shared" si="7"/>
        <v/>
      </c>
    </row>
    <row r="235" ht="24" customHeight="1" outlineLevel="2" spans="1:6">
      <c r="A235" s="403" t="s">
        <v>1597</v>
      </c>
      <c r="B235" s="402"/>
      <c r="C235" s="402"/>
      <c r="D235" s="402"/>
      <c r="E235" s="120" t="str">
        <f t="shared" si="6"/>
        <v/>
      </c>
      <c r="F235" s="103" t="str">
        <f t="shared" si="7"/>
        <v/>
      </c>
    </row>
    <row r="236" ht="24" customHeight="1" outlineLevel="2" spans="1:6">
      <c r="A236" s="403" t="s">
        <v>1598</v>
      </c>
      <c r="B236" s="402"/>
      <c r="C236" s="402"/>
      <c r="D236" s="402"/>
      <c r="E236" s="120" t="str">
        <f t="shared" si="6"/>
        <v/>
      </c>
      <c r="F236" s="103" t="str">
        <f t="shared" si="7"/>
        <v/>
      </c>
    </row>
    <row r="237" ht="24" customHeight="1" outlineLevel="1" spans="1:6">
      <c r="A237" s="401" t="s">
        <v>1599</v>
      </c>
      <c r="B237" s="402">
        <f>SUM(B238:B243)</f>
        <v>0</v>
      </c>
      <c r="C237" s="402">
        <f>SUM(C238:C243)</f>
        <v>0</v>
      </c>
      <c r="D237" s="402">
        <f>SUM(D238:D243)</f>
        <v>0</v>
      </c>
      <c r="E237" s="120" t="str">
        <f t="shared" si="6"/>
        <v/>
      </c>
      <c r="F237" s="103" t="str">
        <f t="shared" si="7"/>
        <v/>
      </c>
    </row>
    <row r="238" ht="24" customHeight="1" outlineLevel="2" spans="1:6">
      <c r="A238" s="403" t="s">
        <v>981</v>
      </c>
      <c r="B238" s="402"/>
      <c r="C238" s="402"/>
      <c r="D238" s="402"/>
      <c r="E238" s="120" t="str">
        <f t="shared" si="6"/>
        <v/>
      </c>
      <c r="F238" s="103" t="str">
        <f t="shared" si="7"/>
        <v/>
      </c>
    </row>
    <row r="239" ht="24" customHeight="1" outlineLevel="2" spans="1:6">
      <c r="A239" s="403" t="s">
        <v>1024</v>
      </c>
      <c r="B239" s="402"/>
      <c r="C239" s="402"/>
      <c r="D239" s="402"/>
      <c r="E239" s="120" t="str">
        <f t="shared" si="6"/>
        <v/>
      </c>
      <c r="F239" s="103" t="str">
        <f t="shared" si="7"/>
        <v/>
      </c>
    </row>
    <row r="240" ht="24" customHeight="1" outlineLevel="2" spans="1:6">
      <c r="A240" s="403" t="s">
        <v>1600</v>
      </c>
      <c r="B240" s="402"/>
      <c r="C240" s="402"/>
      <c r="D240" s="402"/>
      <c r="E240" s="120" t="str">
        <f t="shared" si="6"/>
        <v/>
      </c>
      <c r="F240" s="103" t="str">
        <f t="shared" si="7"/>
        <v/>
      </c>
    </row>
    <row r="241" ht="24" customHeight="1" outlineLevel="2" spans="1:6">
      <c r="A241" s="403" t="s">
        <v>1601</v>
      </c>
      <c r="B241" s="402"/>
      <c r="C241" s="402"/>
      <c r="D241" s="402"/>
      <c r="E241" s="120" t="str">
        <f t="shared" si="6"/>
        <v/>
      </c>
      <c r="F241" s="103" t="str">
        <f t="shared" si="7"/>
        <v/>
      </c>
    </row>
    <row r="242" ht="24" customHeight="1" outlineLevel="2" spans="1:6">
      <c r="A242" s="403" t="s">
        <v>1602</v>
      </c>
      <c r="B242" s="402"/>
      <c r="C242" s="402"/>
      <c r="D242" s="402"/>
      <c r="E242" s="120" t="str">
        <f t="shared" si="6"/>
        <v/>
      </c>
      <c r="F242" s="103" t="str">
        <f t="shared" si="7"/>
        <v/>
      </c>
    </row>
    <row r="243" ht="24" customHeight="1" outlineLevel="2" spans="1:6">
      <c r="A243" s="403" t="s">
        <v>1603</v>
      </c>
      <c r="B243" s="402"/>
      <c r="C243" s="402"/>
      <c r="D243" s="402"/>
      <c r="E243" s="120" t="str">
        <f t="shared" si="6"/>
        <v/>
      </c>
      <c r="F243" s="103" t="str">
        <f t="shared" si="7"/>
        <v/>
      </c>
    </row>
    <row r="244" ht="24" customHeight="1" outlineLevel="1" spans="1:6">
      <c r="A244" s="410"/>
      <c r="B244" s="402"/>
      <c r="C244" s="402"/>
      <c r="D244" s="402"/>
      <c r="E244" s="120"/>
      <c r="F244" s="103" t="str">
        <f t="shared" si="7"/>
        <v/>
      </c>
    </row>
    <row r="245" ht="24" customHeight="1" spans="1:6">
      <c r="A245" s="411" t="s">
        <v>1177</v>
      </c>
      <c r="B245" s="399">
        <f>SUM(B6,B22,B34,B45,B103,B119,B162,B166,B191,B207,B223)</f>
        <v>918192.726327</v>
      </c>
      <c r="C245" s="399">
        <f>SUM(C6,C22,C34,C45,C103,C119,C162,C166,C191,C207,C223)</f>
        <v>697245.574</v>
      </c>
      <c r="D245" s="399">
        <f>SUM(D6,D22,D34,D45,D103,D119,D162,D166,D191,D207,D223)</f>
        <v>958413.771849</v>
      </c>
      <c r="E245" s="120">
        <f>IFERROR(D245/B245,"")</f>
        <v>1.04380457867805</v>
      </c>
      <c r="F245" s="103">
        <f t="shared" si="7"/>
        <v>1.37457132406121</v>
      </c>
    </row>
    <row r="246" ht="24" customHeight="1" spans="1:6">
      <c r="A246" s="412"/>
      <c r="B246" s="412"/>
      <c r="C246" s="412"/>
      <c r="D246" s="412"/>
      <c r="E246" s="120"/>
      <c r="F246" s="103" t="str">
        <f t="shared" si="7"/>
        <v/>
      </c>
    </row>
    <row r="247" ht="24" customHeight="1" spans="1:6">
      <c r="A247" s="311" t="s">
        <v>1604</v>
      </c>
      <c r="B247" s="399">
        <f>SUM(B248:B252)</f>
        <v>1024209.273673</v>
      </c>
      <c r="C247" s="399">
        <f>SUM(C248:C252)</f>
        <v>1249383.426</v>
      </c>
      <c r="D247" s="399">
        <f>SUM(D248:D252)</f>
        <v>286290.654151</v>
      </c>
      <c r="E247" s="120">
        <f t="shared" si="6"/>
        <v>0.279523591037513</v>
      </c>
      <c r="F247" s="120">
        <f t="shared" si="7"/>
        <v>0.229145551472203</v>
      </c>
    </row>
    <row r="248" ht="24" customHeight="1" spans="1:6">
      <c r="A248" s="412" t="s">
        <v>1605</v>
      </c>
      <c r="B248" s="402">
        <v>168611</v>
      </c>
      <c r="C248" s="402">
        <v>100916</v>
      </c>
      <c r="D248" s="402">
        <v>199231.473975</v>
      </c>
      <c r="E248" s="120">
        <f t="shared" si="6"/>
        <v>1.18160424868484</v>
      </c>
      <c r="F248" s="120">
        <f t="shared" si="7"/>
        <v>1.97423078575251</v>
      </c>
    </row>
    <row r="249" ht="24" customHeight="1" spans="1:6">
      <c r="A249" s="412" t="s">
        <v>1606</v>
      </c>
      <c r="B249" s="402"/>
      <c r="C249" s="402"/>
      <c r="D249" s="402"/>
      <c r="E249" s="120" t="str">
        <f t="shared" si="6"/>
        <v/>
      </c>
      <c r="F249" s="103" t="str">
        <f t="shared" ref="F247:F252" si="8">IFERROR(D249/C249,"")</f>
        <v/>
      </c>
    </row>
    <row r="250" ht="24" customHeight="1" spans="1:6">
      <c r="A250" s="412" t="s">
        <v>1607</v>
      </c>
      <c r="B250" s="402"/>
      <c r="C250" s="402"/>
      <c r="D250" s="402"/>
      <c r="E250" s="120" t="str">
        <f t="shared" si="6"/>
        <v/>
      </c>
      <c r="F250" s="103" t="str">
        <f t="shared" si="8"/>
        <v/>
      </c>
    </row>
    <row r="251" ht="24" customHeight="1" spans="1:6">
      <c r="A251" s="412" t="s">
        <v>1608</v>
      </c>
      <c r="B251" s="402">
        <v>68998.2736729998</v>
      </c>
      <c r="C251" s="402">
        <v>406367.426</v>
      </c>
      <c r="D251" s="402">
        <v>76203.1801759999</v>
      </c>
      <c r="E251" s="120">
        <f t="shared" si="6"/>
        <v>1.104421547373</v>
      </c>
      <c r="F251" s="103">
        <f t="shared" si="8"/>
        <v>0.187522855672984</v>
      </c>
    </row>
    <row r="252" ht="24" customHeight="1" spans="1:6">
      <c r="A252" s="413" t="s">
        <v>1609</v>
      </c>
      <c r="B252" s="402">
        <v>786600</v>
      </c>
      <c r="C252" s="402">
        <v>742100</v>
      </c>
      <c r="D252" s="402">
        <v>10856</v>
      </c>
      <c r="E252" s="120">
        <f t="shared" si="6"/>
        <v>0.0138011695906433</v>
      </c>
      <c r="F252" s="103">
        <f t="shared" si="8"/>
        <v>0.0146287562323137</v>
      </c>
    </row>
    <row r="253" ht="24" customHeight="1" spans="1:6">
      <c r="A253" s="413"/>
      <c r="B253" s="402"/>
      <c r="C253" s="402"/>
      <c r="D253" s="402"/>
      <c r="E253" s="120"/>
      <c r="F253" s="103"/>
    </row>
    <row r="254" ht="24" customHeight="1" spans="1:6">
      <c r="A254" s="414" t="s">
        <v>1610</v>
      </c>
      <c r="B254" s="399">
        <f>SUM(B255)</f>
        <v>222738</v>
      </c>
      <c r="C254" s="399">
        <f>SUM(C255)</f>
        <v>222738</v>
      </c>
      <c r="D254" s="399">
        <f>SUM(D255)</f>
        <v>72443</v>
      </c>
      <c r="E254" s="120">
        <f t="shared" si="6"/>
        <v>0.325238621160287</v>
      </c>
      <c r="F254" s="120">
        <f t="shared" ref="F254:F257" si="9">IFERROR(D254/C254,"")</f>
        <v>0.325238621160287</v>
      </c>
    </row>
    <row r="255" ht="24" customHeight="1" spans="1:6">
      <c r="A255" s="413" t="s">
        <v>1611</v>
      </c>
      <c r="B255" s="402">
        <v>222738</v>
      </c>
      <c r="C255" s="402">
        <v>222738</v>
      </c>
      <c r="D255" s="402">
        <v>72443</v>
      </c>
      <c r="E255" s="120">
        <f t="shared" si="6"/>
        <v>0.325238621160287</v>
      </c>
      <c r="F255" s="103">
        <f t="shared" si="9"/>
        <v>0.325238621160287</v>
      </c>
    </row>
    <row r="256" ht="24" customHeight="1" spans="1:6">
      <c r="A256" s="413"/>
      <c r="B256" s="402"/>
      <c r="C256" s="402"/>
      <c r="D256" s="402"/>
      <c r="E256" s="120"/>
      <c r="F256" s="103"/>
    </row>
    <row r="257" ht="24" customHeight="1" spans="1:6">
      <c r="A257" s="411" t="s">
        <v>1282</v>
      </c>
      <c r="B257" s="399">
        <f>SUM(B245,B247,B254)</f>
        <v>2165140</v>
      </c>
      <c r="C257" s="399">
        <f>SUM(C245,C247,C254)</f>
        <v>2169367</v>
      </c>
      <c r="D257" s="399">
        <f>SUM(D245,D247,D254)</f>
        <v>1317147.426</v>
      </c>
      <c r="E257" s="120">
        <f>IFERROR(D257/B257,"")</f>
        <v>0.608342844342629</v>
      </c>
      <c r="F257" s="120">
        <f t="shared" si="9"/>
        <v>0.607157491563207</v>
      </c>
    </row>
    <row r="258" ht="20.1" customHeight="1" spans="1:6">
      <c r="A258" s="415"/>
      <c r="B258" s="416"/>
      <c r="C258" s="416"/>
      <c r="D258" s="416"/>
      <c r="E258" s="417"/>
      <c r="F258" s="418"/>
    </row>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sheetData>
  <autoFilter xmlns:etc="http://www.wps.cn/officeDocument/2017/etCustomData" ref="A5:F257" etc:filterBottomFollowUsedRange="0">
    <extLst/>
  </autoFilter>
  <mergeCells count="5">
    <mergeCell ref="A2:F2"/>
    <mergeCell ref="D4:F4"/>
    <mergeCell ref="A4:A5"/>
    <mergeCell ref="B4:B5"/>
    <mergeCell ref="C4:C5"/>
  </mergeCells>
  <pageMargins left="0.700694444444445" right="0.700694444444445" top="0.751388888888889" bottom="0.751388888888889" header="0.298611111111111" footer="0.298611111111111"/>
  <pageSetup paperSize="9" scale="75" fitToHeight="0"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14"/>
  <sheetViews>
    <sheetView view="pageBreakPreview" zoomScale="145" zoomScaleNormal="100" workbookViewId="0">
      <pane ySplit="5" topLeftCell="A6" activePane="bottomLeft" state="frozen"/>
      <selection/>
      <selection pane="bottomLeft" activeCell="C12" sqref="C12"/>
    </sheetView>
  </sheetViews>
  <sheetFormatPr defaultColWidth="9" defaultRowHeight="13.5" outlineLevelCol="2"/>
  <cols>
    <col min="1" max="1" width="31.1" style="368" customWidth="1"/>
    <col min="2" max="2" width="21" style="368" customWidth="1"/>
    <col min="3" max="3" width="22.25" style="368" customWidth="1"/>
    <col min="4" max="245" width="8.7" style="368"/>
    <col min="246" max="246" width="31.1" style="368" customWidth="1"/>
    <col min="247" max="247" width="21" style="368" customWidth="1"/>
    <col min="248" max="248" width="16.1" style="368" customWidth="1"/>
    <col min="249" max="249" width="18" style="368" customWidth="1"/>
    <col min="250" max="501" width="8.7" style="368"/>
    <col min="502" max="502" width="31.1" style="368" customWidth="1"/>
    <col min="503" max="503" width="21" style="368" customWidth="1"/>
    <col min="504" max="504" width="16.1" style="368" customWidth="1"/>
    <col min="505" max="505" width="18" style="368" customWidth="1"/>
    <col min="506" max="757" width="8.7" style="368"/>
    <col min="758" max="758" width="31.1" style="368" customWidth="1"/>
    <col min="759" max="759" width="21" style="368" customWidth="1"/>
    <col min="760" max="760" width="16.1" style="368" customWidth="1"/>
    <col min="761" max="761" width="18" style="368" customWidth="1"/>
    <col min="762" max="1013" width="8.7" style="368"/>
    <col min="1014" max="1014" width="31.1" style="368" customWidth="1"/>
    <col min="1015" max="1015" width="21" style="368" customWidth="1"/>
    <col min="1016" max="1016" width="16.1" style="368" customWidth="1"/>
    <col min="1017" max="1017" width="18" style="368" customWidth="1"/>
    <col min="1018" max="1269" width="8.7" style="368"/>
    <col min="1270" max="1270" width="31.1" style="368" customWidth="1"/>
    <col min="1271" max="1271" width="21" style="368" customWidth="1"/>
    <col min="1272" max="1272" width="16.1" style="368" customWidth="1"/>
    <col min="1273" max="1273" width="18" style="368" customWidth="1"/>
    <col min="1274" max="1525" width="8.7" style="368"/>
    <col min="1526" max="1526" width="31.1" style="368" customWidth="1"/>
    <col min="1527" max="1527" width="21" style="368" customWidth="1"/>
    <col min="1528" max="1528" width="16.1" style="368" customWidth="1"/>
    <col min="1529" max="1529" width="18" style="368" customWidth="1"/>
    <col min="1530" max="1781" width="8.7" style="368"/>
    <col min="1782" max="1782" width="31.1" style="368" customWidth="1"/>
    <col min="1783" max="1783" width="21" style="368" customWidth="1"/>
    <col min="1784" max="1784" width="16.1" style="368" customWidth="1"/>
    <col min="1785" max="1785" width="18" style="368" customWidth="1"/>
    <col min="1786" max="2037" width="8.7" style="368"/>
    <col min="2038" max="2038" width="31.1" style="368" customWidth="1"/>
    <col min="2039" max="2039" width="21" style="368" customWidth="1"/>
    <col min="2040" max="2040" width="16.1" style="368" customWidth="1"/>
    <col min="2041" max="2041" width="18" style="368" customWidth="1"/>
    <col min="2042" max="2293" width="8.7" style="368"/>
    <col min="2294" max="2294" width="31.1" style="368" customWidth="1"/>
    <col min="2295" max="2295" width="21" style="368" customWidth="1"/>
    <col min="2296" max="2296" width="16.1" style="368" customWidth="1"/>
    <col min="2297" max="2297" width="18" style="368" customWidth="1"/>
    <col min="2298" max="2549" width="8.7" style="368"/>
    <col min="2550" max="2550" width="31.1" style="368" customWidth="1"/>
    <col min="2551" max="2551" width="21" style="368" customWidth="1"/>
    <col min="2552" max="2552" width="16.1" style="368" customWidth="1"/>
    <col min="2553" max="2553" width="18" style="368" customWidth="1"/>
    <col min="2554" max="2805" width="8.7" style="368"/>
    <col min="2806" max="2806" width="31.1" style="368" customWidth="1"/>
    <col min="2807" max="2807" width="21" style="368" customWidth="1"/>
    <col min="2808" max="2808" width="16.1" style="368" customWidth="1"/>
    <col min="2809" max="2809" width="18" style="368" customWidth="1"/>
    <col min="2810" max="3061" width="8.7" style="368"/>
    <col min="3062" max="3062" width="31.1" style="368" customWidth="1"/>
    <col min="3063" max="3063" width="21" style="368" customWidth="1"/>
    <col min="3064" max="3064" width="16.1" style="368" customWidth="1"/>
    <col min="3065" max="3065" width="18" style="368" customWidth="1"/>
    <col min="3066" max="3317" width="8.7" style="368"/>
    <col min="3318" max="3318" width="31.1" style="368" customWidth="1"/>
    <col min="3319" max="3319" width="21" style="368" customWidth="1"/>
    <col min="3320" max="3320" width="16.1" style="368" customWidth="1"/>
    <col min="3321" max="3321" width="18" style="368" customWidth="1"/>
    <col min="3322" max="3573" width="8.7" style="368"/>
    <col min="3574" max="3574" width="31.1" style="368" customWidth="1"/>
    <col min="3575" max="3575" width="21" style="368" customWidth="1"/>
    <col min="3576" max="3576" width="16.1" style="368" customWidth="1"/>
    <col min="3577" max="3577" width="18" style="368" customWidth="1"/>
    <col min="3578" max="3829" width="8.7" style="368"/>
    <col min="3830" max="3830" width="31.1" style="368" customWidth="1"/>
    <col min="3831" max="3831" width="21" style="368" customWidth="1"/>
    <col min="3832" max="3832" width="16.1" style="368" customWidth="1"/>
    <col min="3833" max="3833" width="18" style="368" customWidth="1"/>
    <col min="3834" max="4085" width="8.7" style="368"/>
    <col min="4086" max="4086" width="31.1" style="368" customWidth="1"/>
    <col min="4087" max="4087" width="21" style="368" customWidth="1"/>
    <col min="4088" max="4088" width="16.1" style="368" customWidth="1"/>
    <col min="4089" max="4089" width="18" style="368" customWidth="1"/>
    <col min="4090" max="4341" width="8.7" style="368"/>
    <col min="4342" max="4342" width="31.1" style="368" customWidth="1"/>
    <col min="4343" max="4343" width="21" style="368" customWidth="1"/>
    <col min="4344" max="4344" width="16.1" style="368" customWidth="1"/>
    <col min="4345" max="4345" width="18" style="368" customWidth="1"/>
    <col min="4346" max="4597" width="8.7" style="368"/>
    <col min="4598" max="4598" width="31.1" style="368" customWidth="1"/>
    <col min="4599" max="4599" width="21" style="368" customWidth="1"/>
    <col min="4600" max="4600" width="16.1" style="368" customWidth="1"/>
    <col min="4601" max="4601" width="18" style="368" customWidth="1"/>
    <col min="4602" max="4853" width="8.7" style="368"/>
    <col min="4854" max="4854" width="31.1" style="368" customWidth="1"/>
    <col min="4855" max="4855" width="21" style="368" customWidth="1"/>
    <col min="4856" max="4856" width="16.1" style="368" customWidth="1"/>
    <col min="4857" max="4857" width="18" style="368" customWidth="1"/>
    <col min="4858" max="5109" width="8.7" style="368"/>
    <col min="5110" max="5110" width="31.1" style="368" customWidth="1"/>
    <col min="5111" max="5111" width="21" style="368" customWidth="1"/>
    <col min="5112" max="5112" width="16.1" style="368" customWidth="1"/>
    <col min="5113" max="5113" width="18" style="368" customWidth="1"/>
    <col min="5114" max="5365" width="8.7" style="368"/>
    <col min="5366" max="5366" width="31.1" style="368" customWidth="1"/>
    <col min="5367" max="5367" width="21" style="368" customWidth="1"/>
    <col min="5368" max="5368" width="16.1" style="368" customWidth="1"/>
    <col min="5369" max="5369" width="18" style="368" customWidth="1"/>
    <col min="5370" max="5621" width="8.7" style="368"/>
    <col min="5622" max="5622" width="31.1" style="368" customWidth="1"/>
    <col min="5623" max="5623" width="21" style="368" customWidth="1"/>
    <col min="5624" max="5624" width="16.1" style="368" customWidth="1"/>
    <col min="5625" max="5625" width="18" style="368" customWidth="1"/>
    <col min="5626" max="5877" width="8.7" style="368"/>
    <col min="5878" max="5878" width="31.1" style="368" customWidth="1"/>
    <col min="5879" max="5879" width="21" style="368" customWidth="1"/>
    <col min="5880" max="5880" width="16.1" style="368" customWidth="1"/>
    <col min="5881" max="5881" width="18" style="368" customWidth="1"/>
    <col min="5882" max="6133" width="8.7" style="368"/>
    <col min="6134" max="6134" width="31.1" style="368" customWidth="1"/>
    <col min="6135" max="6135" width="21" style="368" customWidth="1"/>
    <col min="6136" max="6136" width="16.1" style="368" customWidth="1"/>
    <col min="6137" max="6137" width="18" style="368" customWidth="1"/>
    <col min="6138" max="6389" width="8.7" style="368"/>
    <col min="6390" max="6390" width="31.1" style="368" customWidth="1"/>
    <col min="6391" max="6391" width="21" style="368" customWidth="1"/>
    <col min="6392" max="6392" width="16.1" style="368" customWidth="1"/>
    <col min="6393" max="6393" width="18" style="368" customWidth="1"/>
    <col min="6394" max="6645" width="8.7" style="368"/>
    <col min="6646" max="6646" width="31.1" style="368" customWidth="1"/>
    <col min="6647" max="6647" width="21" style="368" customWidth="1"/>
    <col min="6648" max="6648" width="16.1" style="368" customWidth="1"/>
    <col min="6649" max="6649" width="18" style="368" customWidth="1"/>
    <col min="6650" max="6901" width="8.7" style="368"/>
    <col min="6902" max="6902" width="31.1" style="368" customWidth="1"/>
    <col min="6903" max="6903" width="21" style="368" customWidth="1"/>
    <col min="6904" max="6904" width="16.1" style="368" customWidth="1"/>
    <col min="6905" max="6905" width="18" style="368" customWidth="1"/>
    <col min="6906" max="7157" width="8.7" style="368"/>
    <col min="7158" max="7158" width="31.1" style="368" customWidth="1"/>
    <col min="7159" max="7159" width="21" style="368" customWidth="1"/>
    <col min="7160" max="7160" width="16.1" style="368" customWidth="1"/>
    <col min="7161" max="7161" width="18" style="368" customWidth="1"/>
    <col min="7162" max="7413" width="8.7" style="368"/>
    <col min="7414" max="7414" width="31.1" style="368" customWidth="1"/>
    <col min="7415" max="7415" width="21" style="368" customWidth="1"/>
    <col min="7416" max="7416" width="16.1" style="368" customWidth="1"/>
    <col min="7417" max="7417" width="18" style="368" customWidth="1"/>
    <col min="7418" max="7669" width="8.7" style="368"/>
    <col min="7670" max="7670" width="31.1" style="368" customWidth="1"/>
    <col min="7671" max="7671" width="21" style="368" customWidth="1"/>
    <col min="7672" max="7672" width="16.1" style="368" customWidth="1"/>
    <col min="7673" max="7673" width="18" style="368" customWidth="1"/>
    <col min="7674" max="7925" width="8.7" style="368"/>
    <col min="7926" max="7926" width="31.1" style="368" customWidth="1"/>
    <col min="7927" max="7927" width="21" style="368" customWidth="1"/>
    <col min="7928" max="7928" width="16.1" style="368" customWidth="1"/>
    <col min="7929" max="7929" width="18" style="368" customWidth="1"/>
    <col min="7930" max="8181" width="8.7" style="368"/>
    <col min="8182" max="8182" width="31.1" style="368" customWidth="1"/>
    <col min="8183" max="8183" width="21" style="368" customWidth="1"/>
    <col min="8184" max="8184" width="16.1" style="368" customWidth="1"/>
    <col min="8185" max="8185" width="18" style="368" customWidth="1"/>
    <col min="8186" max="8437" width="8.7" style="368"/>
    <col min="8438" max="8438" width="31.1" style="368" customWidth="1"/>
    <col min="8439" max="8439" width="21" style="368" customWidth="1"/>
    <col min="8440" max="8440" width="16.1" style="368" customWidth="1"/>
    <col min="8441" max="8441" width="18" style="368" customWidth="1"/>
    <col min="8442" max="8693" width="8.7" style="368"/>
    <col min="8694" max="8694" width="31.1" style="368" customWidth="1"/>
    <col min="8695" max="8695" width="21" style="368" customWidth="1"/>
    <col min="8696" max="8696" width="16.1" style="368" customWidth="1"/>
    <col min="8697" max="8697" width="18" style="368" customWidth="1"/>
    <col min="8698" max="8949" width="8.7" style="368"/>
    <col min="8950" max="8950" width="31.1" style="368" customWidth="1"/>
    <col min="8951" max="8951" width="21" style="368" customWidth="1"/>
    <col min="8952" max="8952" width="16.1" style="368" customWidth="1"/>
    <col min="8953" max="8953" width="18" style="368" customWidth="1"/>
    <col min="8954" max="9205" width="8.7" style="368"/>
    <col min="9206" max="9206" width="31.1" style="368" customWidth="1"/>
    <col min="9207" max="9207" width="21" style="368" customWidth="1"/>
    <col min="9208" max="9208" width="16.1" style="368" customWidth="1"/>
    <col min="9209" max="9209" width="18" style="368" customWidth="1"/>
    <col min="9210" max="9461" width="8.7" style="368"/>
    <col min="9462" max="9462" width="31.1" style="368" customWidth="1"/>
    <col min="9463" max="9463" width="21" style="368" customWidth="1"/>
    <col min="9464" max="9464" width="16.1" style="368" customWidth="1"/>
    <col min="9465" max="9465" width="18" style="368" customWidth="1"/>
    <col min="9466" max="9717" width="8.7" style="368"/>
    <col min="9718" max="9718" width="31.1" style="368" customWidth="1"/>
    <col min="9719" max="9719" width="21" style="368" customWidth="1"/>
    <col min="9720" max="9720" width="16.1" style="368" customWidth="1"/>
    <col min="9721" max="9721" width="18" style="368" customWidth="1"/>
    <col min="9722" max="9973" width="8.7" style="368"/>
    <col min="9974" max="9974" width="31.1" style="368" customWidth="1"/>
    <col min="9975" max="9975" width="21" style="368" customWidth="1"/>
    <col min="9976" max="9976" width="16.1" style="368" customWidth="1"/>
    <col min="9977" max="9977" width="18" style="368" customWidth="1"/>
    <col min="9978" max="10229" width="8.7" style="368"/>
    <col min="10230" max="10230" width="31.1" style="368" customWidth="1"/>
    <col min="10231" max="10231" width="21" style="368" customWidth="1"/>
    <col min="10232" max="10232" width="16.1" style="368" customWidth="1"/>
    <col min="10233" max="10233" width="18" style="368" customWidth="1"/>
    <col min="10234" max="10485" width="8.7" style="368"/>
    <col min="10486" max="10486" width="31.1" style="368" customWidth="1"/>
    <col min="10487" max="10487" width="21" style="368" customWidth="1"/>
    <col min="10488" max="10488" width="16.1" style="368" customWidth="1"/>
    <col min="10489" max="10489" width="18" style="368" customWidth="1"/>
    <col min="10490" max="10741" width="8.7" style="368"/>
    <col min="10742" max="10742" width="31.1" style="368" customWidth="1"/>
    <col min="10743" max="10743" width="21" style="368" customWidth="1"/>
    <col min="10744" max="10744" width="16.1" style="368" customWidth="1"/>
    <col min="10745" max="10745" width="18" style="368" customWidth="1"/>
    <col min="10746" max="10997" width="8.7" style="368"/>
    <col min="10998" max="10998" width="31.1" style="368" customWidth="1"/>
    <col min="10999" max="10999" width="21" style="368" customWidth="1"/>
    <col min="11000" max="11000" width="16.1" style="368" customWidth="1"/>
    <col min="11001" max="11001" width="18" style="368" customWidth="1"/>
    <col min="11002" max="11253" width="8.7" style="368"/>
    <col min="11254" max="11254" width="31.1" style="368" customWidth="1"/>
    <col min="11255" max="11255" width="21" style="368" customWidth="1"/>
    <col min="11256" max="11256" width="16.1" style="368" customWidth="1"/>
    <col min="11257" max="11257" width="18" style="368" customWidth="1"/>
    <col min="11258" max="11509" width="8.7" style="368"/>
    <col min="11510" max="11510" width="31.1" style="368" customWidth="1"/>
    <col min="11511" max="11511" width="21" style="368" customWidth="1"/>
    <col min="11512" max="11512" width="16.1" style="368" customWidth="1"/>
    <col min="11513" max="11513" width="18" style="368" customWidth="1"/>
    <col min="11514" max="11765" width="8.7" style="368"/>
    <col min="11766" max="11766" width="31.1" style="368" customWidth="1"/>
    <col min="11767" max="11767" width="21" style="368" customWidth="1"/>
    <col min="11768" max="11768" width="16.1" style="368" customWidth="1"/>
    <col min="11769" max="11769" width="18" style="368" customWidth="1"/>
    <col min="11770" max="12021" width="8.7" style="368"/>
    <col min="12022" max="12022" width="31.1" style="368" customWidth="1"/>
    <col min="12023" max="12023" width="21" style="368" customWidth="1"/>
    <col min="12024" max="12024" width="16.1" style="368" customWidth="1"/>
    <col min="12025" max="12025" width="18" style="368" customWidth="1"/>
    <col min="12026" max="12277" width="8.7" style="368"/>
    <col min="12278" max="12278" width="31.1" style="368" customWidth="1"/>
    <col min="12279" max="12279" width="21" style="368" customWidth="1"/>
    <col min="12280" max="12280" width="16.1" style="368" customWidth="1"/>
    <col min="12281" max="12281" width="18" style="368" customWidth="1"/>
    <col min="12282" max="12533" width="8.7" style="368"/>
    <col min="12534" max="12534" width="31.1" style="368" customWidth="1"/>
    <col min="12535" max="12535" width="21" style="368" customWidth="1"/>
    <col min="12536" max="12536" width="16.1" style="368" customWidth="1"/>
    <col min="12537" max="12537" width="18" style="368" customWidth="1"/>
    <col min="12538" max="12789" width="8.7" style="368"/>
    <col min="12790" max="12790" width="31.1" style="368" customWidth="1"/>
    <col min="12791" max="12791" width="21" style="368" customWidth="1"/>
    <col min="12792" max="12792" width="16.1" style="368" customWidth="1"/>
    <col min="12793" max="12793" width="18" style="368" customWidth="1"/>
    <col min="12794" max="13045" width="8.7" style="368"/>
    <col min="13046" max="13046" width="31.1" style="368" customWidth="1"/>
    <col min="13047" max="13047" width="21" style="368" customWidth="1"/>
    <col min="13048" max="13048" width="16.1" style="368" customWidth="1"/>
    <col min="13049" max="13049" width="18" style="368" customWidth="1"/>
    <col min="13050" max="13301" width="8.7" style="368"/>
    <col min="13302" max="13302" width="31.1" style="368" customWidth="1"/>
    <col min="13303" max="13303" width="21" style="368" customWidth="1"/>
    <col min="13304" max="13304" width="16.1" style="368" customWidth="1"/>
    <col min="13305" max="13305" width="18" style="368" customWidth="1"/>
    <col min="13306" max="13557" width="8.7" style="368"/>
    <col min="13558" max="13558" width="31.1" style="368" customWidth="1"/>
    <col min="13559" max="13559" width="21" style="368" customWidth="1"/>
    <col min="13560" max="13560" width="16.1" style="368" customWidth="1"/>
    <col min="13561" max="13561" width="18" style="368" customWidth="1"/>
    <col min="13562" max="13813" width="8.7" style="368"/>
    <col min="13814" max="13814" width="31.1" style="368" customWidth="1"/>
    <col min="13815" max="13815" width="21" style="368" customWidth="1"/>
    <col min="13816" max="13816" width="16.1" style="368" customWidth="1"/>
    <col min="13817" max="13817" width="18" style="368" customWidth="1"/>
    <col min="13818" max="14069" width="8.7" style="368"/>
    <col min="14070" max="14070" width="31.1" style="368" customWidth="1"/>
    <col min="14071" max="14071" width="21" style="368" customWidth="1"/>
    <col min="14072" max="14072" width="16.1" style="368" customWidth="1"/>
    <col min="14073" max="14073" width="18" style="368" customWidth="1"/>
    <col min="14074" max="14325" width="8.7" style="368"/>
    <col min="14326" max="14326" width="31.1" style="368" customWidth="1"/>
    <col min="14327" max="14327" width="21" style="368" customWidth="1"/>
    <col min="14328" max="14328" width="16.1" style="368" customWidth="1"/>
    <col min="14329" max="14329" width="18" style="368" customWidth="1"/>
    <col min="14330" max="14581" width="8.7" style="368"/>
    <col min="14582" max="14582" width="31.1" style="368" customWidth="1"/>
    <col min="14583" max="14583" width="21" style="368" customWidth="1"/>
    <col min="14584" max="14584" width="16.1" style="368" customWidth="1"/>
    <col min="14585" max="14585" width="18" style="368" customWidth="1"/>
    <col min="14586" max="14837" width="8.7" style="368"/>
    <col min="14838" max="14838" width="31.1" style="368" customWidth="1"/>
    <col min="14839" max="14839" width="21" style="368" customWidth="1"/>
    <col min="14840" max="14840" width="16.1" style="368" customWidth="1"/>
    <col min="14841" max="14841" width="18" style="368" customWidth="1"/>
    <col min="14842" max="15093" width="8.7" style="368"/>
    <col min="15094" max="15094" width="31.1" style="368" customWidth="1"/>
    <col min="15095" max="15095" width="21" style="368" customWidth="1"/>
    <col min="15096" max="15096" width="16.1" style="368" customWidth="1"/>
    <col min="15097" max="15097" width="18" style="368" customWidth="1"/>
    <col min="15098" max="15349" width="8.7" style="368"/>
    <col min="15350" max="15350" width="31.1" style="368" customWidth="1"/>
    <col min="15351" max="15351" width="21" style="368" customWidth="1"/>
    <col min="15352" max="15352" width="16.1" style="368" customWidth="1"/>
    <col min="15353" max="15353" width="18" style="368" customWidth="1"/>
    <col min="15354" max="15605" width="8.7" style="368"/>
    <col min="15606" max="15606" width="31.1" style="368" customWidth="1"/>
    <col min="15607" max="15607" width="21" style="368" customWidth="1"/>
    <col min="15608" max="15608" width="16.1" style="368" customWidth="1"/>
    <col min="15609" max="15609" width="18" style="368" customWidth="1"/>
    <col min="15610" max="15861" width="8.7" style="368"/>
    <col min="15862" max="15862" width="31.1" style="368" customWidth="1"/>
    <col min="15863" max="15863" width="21" style="368" customWidth="1"/>
    <col min="15864" max="15864" width="16.1" style="368" customWidth="1"/>
    <col min="15865" max="15865" width="18" style="368" customWidth="1"/>
    <col min="15866" max="16117" width="8.7" style="368"/>
    <col min="16118" max="16118" width="31.1" style="368" customWidth="1"/>
    <col min="16119" max="16119" width="21" style="368" customWidth="1"/>
    <col min="16120" max="16120" width="16.1" style="368" customWidth="1"/>
    <col min="16121" max="16121" width="18" style="368" customWidth="1"/>
    <col min="16122" max="16373" width="8.7" style="368"/>
    <col min="16374" max="16382" width="9" style="368" customWidth="1"/>
    <col min="16383" max="16384" width="9" style="368"/>
  </cols>
  <sheetData>
    <row r="1" ht="14.25" spans="1:3">
      <c r="A1" s="369" t="str">
        <f>目录!A15</f>
        <v>表12</v>
      </c>
      <c r="B1" s="370"/>
      <c r="C1" s="370"/>
    </row>
    <row r="2" s="366" customFormat="1" ht="31" customHeight="1" spans="1:3">
      <c r="A2" s="371" t="str">
        <f>目录!B15</f>
        <v>2023年全市政府专项债务限额和余额表</v>
      </c>
      <c r="B2" s="371"/>
      <c r="C2" s="371"/>
    </row>
    <row r="3" s="367" customFormat="1" ht="14.25" spans="1:3">
      <c r="A3" s="372"/>
      <c r="B3" s="373"/>
      <c r="C3" s="374" t="s">
        <v>39</v>
      </c>
    </row>
    <row r="4" ht="32.4" customHeight="1" spans="1:3">
      <c r="A4" s="375" t="s">
        <v>1332</v>
      </c>
      <c r="B4" s="375" t="s">
        <v>1333</v>
      </c>
      <c r="C4" s="375" t="s">
        <v>1334</v>
      </c>
    </row>
    <row r="5" ht="32.4" customHeight="1" spans="1:3">
      <c r="A5" s="376" t="s">
        <v>1335</v>
      </c>
      <c r="B5" s="377">
        <v>3898475</v>
      </c>
      <c r="C5" s="377">
        <v>3898475</v>
      </c>
    </row>
    <row r="6" ht="32.4" customHeight="1" spans="1:3">
      <c r="A6" s="378" t="s">
        <v>1336</v>
      </c>
      <c r="B6" s="379">
        <v>1344985</v>
      </c>
      <c r="C6" s="379">
        <v>1344985</v>
      </c>
    </row>
    <row r="7" ht="32.4" customHeight="1" spans="1:3">
      <c r="A7" s="378" t="s">
        <v>1337</v>
      </c>
      <c r="B7" s="379">
        <f>SUM(B8:B9)</f>
        <v>1373680</v>
      </c>
      <c r="C7" s="379">
        <f>SUM(C8:C9)</f>
        <v>1373680</v>
      </c>
    </row>
    <row r="8" ht="32.4" customHeight="1" spans="1:3">
      <c r="A8" s="380" t="s">
        <v>1338</v>
      </c>
      <c r="B8" s="381">
        <v>463680</v>
      </c>
      <c r="C8" s="381">
        <v>463680</v>
      </c>
    </row>
    <row r="9" ht="32.4" customHeight="1" spans="1:3">
      <c r="A9" s="382" t="s">
        <v>1339</v>
      </c>
      <c r="B9" s="381">
        <v>910000</v>
      </c>
      <c r="C9" s="381">
        <v>910000</v>
      </c>
    </row>
    <row r="10" ht="32.4" customHeight="1" spans="1:3">
      <c r="A10" s="378" t="s">
        <v>1340</v>
      </c>
      <c r="B10" s="379">
        <f>SUM(B11:B12)</f>
        <v>960091</v>
      </c>
      <c r="C10" s="379">
        <f>SUM(C11:C12)</f>
        <v>960091</v>
      </c>
    </row>
    <row r="11" ht="32.4" customHeight="1" spans="1:3">
      <c r="A11" s="380" t="s">
        <v>1341</v>
      </c>
      <c r="B11" s="381">
        <v>157391</v>
      </c>
      <c r="C11" s="381">
        <v>157391</v>
      </c>
    </row>
    <row r="12" ht="32.4" customHeight="1" spans="1:3">
      <c r="A12" s="382" t="s">
        <v>1342</v>
      </c>
      <c r="B12" s="381">
        <v>802700</v>
      </c>
      <c r="C12" s="381">
        <v>802700</v>
      </c>
    </row>
    <row r="13" ht="33" customHeight="1" spans="1:3">
      <c r="A13" s="383" t="s">
        <v>1343</v>
      </c>
      <c r="B13" s="379">
        <v>219719</v>
      </c>
      <c r="C13" s="379">
        <v>219719</v>
      </c>
    </row>
    <row r="14" ht="26" customHeight="1" spans="1:3">
      <c r="A14" s="384" t="s">
        <v>1612</v>
      </c>
      <c r="B14" s="384"/>
      <c r="C14" s="384"/>
    </row>
  </sheetData>
  <mergeCells count="2">
    <mergeCell ref="A2:C2"/>
    <mergeCell ref="A14:C14"/>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D72"/>
  <sheetViews>
    <sheetView view="pageBreakPreview" zoomScaleNormal="100" workbookViewId="0">
      <pane ySplit="5" topLeftCell="A6" activePane="bottomLeft" state="frozen"/>
      <selection/>
      <selection pane="bottomLeft" activeCell="I9" sqref="I9"/>
    </sheetView>
  </sheetViews>
  <sheetFormatPr defaultColWidth="9" defaultRowHeight="13.5" outlineLevelCol="3"/>
  <cols>
    <col min="1" max="1" width="11.2" style="347" customWidth="1"/>
    <col min="2" max="2" width="5.3" style="347" customWidth="1"/>
    <col min="3" max="3" width="55.4" style="347" customWidth="1"/>
    <col min="4" max="4" width="12.8833333333333" style="347" customWidth="1"/>
    <col min="5" max="243" width="8.7" style="347"/>
    <col min="244" max="244" width="2.7" style="347" customWidth="1"/>
    <col min="245" max="245" width="24.5" style="347" customWidth="1"/>
    <col min="246" max="246" width="38.6" style="347" customWidth="1"/>
    <col min="247" max="247" width="13.1" style="347" customWidth="1"/>
    <col min="248" max="251" width="8.7" style="347"/>
    <col min="252" max="252" width="0.4" style="347" customWidth="1"/>
    <col min="253" max="253" width="5.2" style="347" customWidth="1"/>
    <col min="254" max="254" width="22.2" style="347" customWidth="1"/>
    <col min="255" max="255" width="34.7" style="347" customWidth="1"/>
    <col min="256" max="256" width="11" style="347" customWidth="1"/>
    <col min="257" max="257" width="10.6" style="347" customWidth="1"/>
    <col min="258" max="258" width="9.2" style="347" customWidth="1"/>
    <col min="259" max="499" width="8.7" style="347"/>
    <col min="500" max="500" width="2.7" style="347" customWidth="1"/>
    <col min="501" max="501" width="24.5" style="347" customWidth="1"/>
    <col min="502" max="502" width="38.6" style="347" customWidth="1"/>
    <col min="503" max="503" width="13.1" style="347" customWidth="1"/>
    <col min="504" max="507" width="8.7" style="347"/>
    <col min="508" max="508" width="0.4" style="347" customWidth="1"/>
    <col min="509" max="509" width="5.2" style="347" customWidth="1"/>
    <col min="510" max="510" width="22.2" style="347" customWidth="1"/>
    <col min="511" max="511" width="34.7" style="347" customWidth="1"/>
    <col min="512" max="512" width="11" style="347" customWidth="1"/>
    <col min="513" max="513" width="10.6" style="347" customWidth="1"/>
    <col min="514" max="514" width="9.2" style="347" customWidth="1"/>
    <col min="515" max="755" width="8.7" style="347"/>
    <col min="756" max="756" width="2.7" style="347" customWidth="1"/>
    <col min="757" max="757" width="24.5" style="347" customWidth="1"/>
    <col min="758" max="758" width="38.6" style="347" customWidth="1"/>
    <col min="759" max="759" width="13.1" style="347" customWidth="1"/>
    <col min="760" max="763" width="8.7" style="347"/>
    <col min="764" max="764" width="0.4" style="347" customWidth="1"/>
    <col min="765" max="765" width="5.2" style="347" customWidth="1"/>
    <col min="766" max="766" width="22.2" style="347" customWidth="1"/>
    <col min="767" max="767" width="34.7" style="347" customWidth="1"/>
    <col min="768" max="768" width="11" style="347" customWidth="1"/>
    <col min="769" max="769" width="10.6" style="347" customWidth="1"/>
    <col min="770" max="770" width="9.2" style="347" customWidth="1"/>
    <col min="771" max="1011" width="8.7" style="347"/>
    <col min="1012" max="1012" width="2.7" style="347" customWidth="1"/>
    <col min="1013" max="1013" width="24.5" style="347" customWidth="1"/>
    <col min="1014" max="1014" width="38.6" style="347" customWidth="1"/>
    <col min="1015" max="1015" width="13.1" style="347" customWidth="1"/>
    <col min="1016" max="1019" width="8.7" style="347"/>
    <col min="1020" max="1020" width="0.4" style="347" customWidth="1"/>
    <col min="1021" max="1021" width="5.2" style="347" customWidth="1"/>
    <col min="1022" max="1022" width="22.2" style="347" customWidth="1"/>
    <col min="1023" max="1023" width="34.7" style="347" customWidth="1"/>
    <col min="1024" max="1024" width="11" style="347" customWidth="1"/>
    <col min="1025" max="1025" width="10.6" style="347" customWidth="1"/>
    <col min="1026" max="1026" width="9.2" style="347" customWidth="1"/>
    <col min="1027" max="1267" width="8.7" style="347"/>
    <col min="1268" max="1268" width="2.7" style="347" customWidth="1"/>
    <col min="1269" max="1269" width="24.5" style="347" customWidth="1"/>
    <col min="1270" max="1270" width="38.6" style="347" customWidth="1"/>
    <col min="1271" max="1271" width="13.1" style="347" customWidth="1"/>
    <col min="1272" max="1275" width="8.7" style="347"/>
    <col min="1276" max="1276" width="0.4" style="347" customWidth="1"/>
    <col min="1277" max="1277" width="5.2" style="347" customWidth="1"/>
    <col min="1278" max="1278" width="22.2" style="347" customWidth="1"/>
    <col min="1279" max="1279" width="34.7" style="347" customWidth="1"/>
    <col min="1280" max="1280" width="11" style="347" customWidth="1"/>
    <col min="1281" max="1281" width="10.6" style="347" customWidth="1"/>
    <col min="1282" max="1282" width="9.2" style="347" customWidth="1"/>
    <col min="1283" max="1523" width="8.7" style="347"/>
    <col min="1524" max="1524" width="2.7" style="347" customWidth="1"/>
    <col min="1525" max="1525" width="24.5" style="347" customWidth="1"/>
    <col min="1526" max="1526" width="38.6" style="347" customWidth="1"/>
    <col min="1527" max="1527" width="13.1" style="347" customWidth="1"/>
    <col min="1528" max="1531" width="8.7" style="347"/>
    <col min="1532" max="1532" width="0.4" style="347" customWidth="1"/>
    <col min="1533" max="1533" width="5.2" style="347" customWidth="1"/>
    <col min="1534" max="1534" width="22.2" style="347" customWidth="1"/>
    <col min="1535" max="1535" width="34.7" style="347" customWidth="1"/>
    <col min="1536" max="1536" width="11" style="347" customWidth="1"/>
    <col min="1537" max="1537" width="10.6" style="347" customWidth="1"/>
    <col min="1538" max="1538" width="9.2" style="347" customWidth="1"/>
    <col min="1539" max="1779" width="8.7" style="347"/>
    <col min="1780" max="1780" width="2.7" style="347" customWidth="1"/>
    <col min="1781" max="1781" width="24.5" style="347" customWidth="1"/>
    <col min="1782" max="1782" width="38.6" style="347" customWidth="1"/>
    <col min="1783" max="1783" width="13.1" style="347" customWidth="1"/>
    <col min="1784" max="1787" width="8.7" style="347"/>
    <col min="1788" max="1788" width="0.4" style="347" customWidth="1"/>
    <col min="1789" max="1789" width="5.2" style="347" customWidth="1"/>
    <col min="1790" max="1790" width="22.2" style="347" customWidth="1"/>
    <col min="1791" max="1791" width="34.7" style="347" customWidth="1"/>
    <col min="1792" max="1792" width="11" style="347" customWidth="1"/>
    <col min="1793" max="1793" width="10.6" style="347" customWidth="1"/>
    <col min="1794" max="1794" width="9.2" style="347" customWidth="1"/>
    <col min="1795" max="2035" width="8.7" style="347"/>
    <col min="2036" max="2036" width="2.7" style="347" customWidth="1"/>
    <col min="2037" max="2037" width="24.5" style="347" customWidth="1"/>
    <col min="2038" max="2038" width="38.6" style="347" customWidth="1"/>
    <col min="2039" max="2039" width="13.1" style="347" customWidth="1"/>
    <col min="2040" max="2043" width="8.7" style="347"/>
    <col min="2044" max="2044" width="0.4" style="347" customWidth="1"/>
    <col min="2045" max="2045" width="5.2" style="347" customWidth="1"/>
    <col min="2046" max="2046" width="22.2" style="347" customWidth="1"/>
    <col min="2047" max="2047" width="34.7" style="347" customWidth="1"/>
    <col min="2048" max="2048" width="11" style="347" customWidth="1"/>
    <col min="2049" max="2049" width="10.6" style="347" customWidth="1"/>
    <col min="2050" max="2050" width="9.2" style="347" customWidth="1"/>
    <col min="2051" max="2291" width="8.7" style="347"/>
    <col min="2292" max="2292" width="2.7" style="347" customWidth="1"/>
    <col min="2293" max="2293" width="24.5" style="347" customWidth="1"/>
    <col min="2294" max="2294" width="38.6" style="347" customWidth="1"/>
    <col min="2295" max="2295" width="13.1" style="347" customWidth="1"/>
    <col min="2296" max="2299" width="8.7" style="347"/>
    <col min="2300" max="2300" width="0.4" style="347" customWidth="1"/>
    <col min="2301" max="2301" width="5.2" style="347" customWidth="1"/>
    <col min="2302" max="2302" width="22.2" style="347" customWidth="1"/>
    <col min="2303" max="2303" width="34.7" style="347" customWidth="1"/>
    <col min="2304" max="2304" width="11" style="347" customWidth="1"/>
    <col min="2305" max="2305" width="10.6" style="347" customWidth="1"/>
    <col min="2306" max="2306" width="9.2" style="347" customWidth="1"/>
    <col min="2307" max="2547" width="8.7" style="347"/>
    <col min="2548" max="2548" width="2.7" style="347" customWidth="1"/>
    <col min="2549" max="2549" width="24.5" style="347" customWidth="1"/>
    <col min="2550" max="2550" width="38.6" style="347" customWidth="1"/>
    <col min="2551" max="2551" width="13.1" style="347" customWidth="1"/>
    <col min="2552" max="2555" width="8.7" style="347"/>
    <col min="2556" max="2556" width="0.4" style="347" customWidth="1"/>
    <col min="2557" max="2557" width="5.2" style="347" customWidth="1"/>
    <col min="2558" max="2558" width="22.2" style="347" customWidth="1"/>
    <col min="2559" max="2559" width="34.7" style="347" customWidth="1"/>
    <col min="2560" max="2560" width="11" style="347" customWidth="1"/>
    <col min="2561" max="2561" width="10.6" style="347" customWidth="1"/>
    <col min="2562" max="2562" width="9.2" style="347" customWidth="1"/>
    <col min="2563" max="2803" width="8.7" style="347"/>
    <col min="2804" max="2804" width="2.7" style="347" customWidth="1"/>
    <col min="2805" max="2805" width="24.5" style="347" customWidth="1"/>
    <col min="2806" max="2806" width="38.6" style="347" customWidth="1"/>
    <col min="2807" max="2807" width="13.1" style="347" customWidth="1"/>
    <col min="2808" max="2811" width="8.7" style="347"/>
    <col min="2812" max="2812" width="0.4" style="347" customWidth="1"/>
    <col min="2813" max="2813" width="5.2" style="347" customWidth="1"/>
    <col min="2814" max="2814" width="22.2" style="347" customWidth="1"/>
    <col min="2815" max="2815" width="34.7" style="347" customWidth="1"/>
    <col min="2816" max="2816" width="11" style="347" customWidth="1"/>
    <col min="2817" max="2817" width="10.6" style="347" customWidth="1"/>
    <col min="2818" max="2818" width="9.2" style="347" customWidth="1"/>
    <col min="2819" max="3059" width="8.7" style="347"/>
    <col min="3060" max="3060" width="2.7" style="347" customWidth="1"/>
    <col min="3061" max="3061" width="24.5" style="347" customWidth="1"/>
    <col min="3062" max="3062" width="38.6" style="347" customWidth="1"/>
    <col min="3063" max="3063" width="13.1" style="347" customWidth="1"/>
    <col min="3064" max="3067" width="8.7" style="347"/>
    <col min="3068" max="3068" width="0.4" style="347" customWidth="1"/>
    <col min="3069" max="3069" width="5.2" style="347" customWidth="1"/>
    <col min="3070" max="3070" width="22.2" style="347" customWidth="1"/>
    <col min="3071" max="3071" width="34.7" style="347" customWidth="1"/>
    <col min="3072" max="3072" width="11" style="347" customWidth="1"/>
    <col min="3073" max="3073" width="10.6" style="347" customWidth="1"/>
    <col min="3074" max="3074" width="9.2" style="347" customWidth="1"/>
    <col min="3075" max="3315" width="8.7" style="347"/>
    <col min="3316" max="3316" width="2.7" style="347" customWidth="1"/>
    <col min="3317" max="3317" width="24.5" style="347" customWidth="1"/>
    <col min="3318" max="3318" width="38.6" style="347" customWidth="1"/>
    <col min="3319" max="3319" width="13.1" style="347" customWidth="1"/>
    <col min="3320" max="3323" width="8.7" style="347"/>
    <col min="3324" max="3324" width="0.4" style="347" customWidth="1"/>
    <col min="3325" max="3325" width="5.2" style="347" customWidth="1"/>
    <col min="3326" max="3326" width="22.2" style="347" customWidth="1"/>
    <col min="3327" max="3327" width="34.7" style="347" customWidth="1"/>
    <col min="3328" max="3328" width="11" style="347" customWidth="1"/>
    <col min="3329" max="3329" width="10.6" style="347" customWidth="1"/>
    <col min="3330" max="3330" width="9.2" style="347" customWidth="1"/>
    <col min="3331" max="3571" width="8.7" style="347"/>
    <col min="3572" max="3572" width="2.7" style="347" customWidth="1"/>
    <col min="3573" max="3573" width="24.5" style="347" customWidth="1"/>
    <col min="3574" max="3574" width="38.6" style="347" customWidth="1"/>
    <col min="3575" max="3575" width="13.1" style="347" customWidth="1"/>
    <col min="3576" max="3579" width="8.7" style="347"/>
    <col min="3580" max="3580" width="0.4" style="347" customWidth="1"/>
    <col min="3581" max="3581" width="5.2" style="347" customWidth="1"/>
    <col min="3582" max="3582" width="22.2" style="347" customWidth="1"/>
    <col min="3583" max="3583" width="34.7" style="347" customWidth="1"/>
    <col min="3584" max="3584" width="11" style="347" customWidth="1"/>
    <col min="3585" max="3585" width="10.6" style="347" customWidth="1"/>
    <col min="3586" max="3586" width="9.2" style="347" customWidth="1"/>
    <col min="3587" max="3827" width="8.7" style="347"/>
    <col min="3828" max="3828" width="2.7" style="347" customWidth="1"/>
    <col min="3829" max="3829" width="24.5" style="347" customWidth="1"/>
    <col min="3830" max="3830" width="38.6" style="347" customWidth="1"/>
    <col min="3831" max="3831" width="13.1" style="347" customWidth="1"/>
    <col min="3832" max="3835" width="8.7" style="347"/>
    <col min="3836" max="3836" width="0.4" style="347" customWidth="1"/>
    <col min="3837" max="3837" width="5.2" style="347" customWidth="1"/>
    <col min="3838" max="3838" width="22.2" style="347" customWidth="1"/>
    <col min="3839" max="3839" width="34.7" style="347" customWidth="1"/>
    <col min="3840" max="3840" width="11" style="347" customWidth="1"/>
    <col min="3841" max="3841" width="10.6" style="347" customWidth="1"/>
    <col min="3842" max="3842" width="9.2" style="347" customWidth="1"/>
    <col min="3843" max="4083" width="8.7" style="347"/>
    <col min="4084" max="4084" width="2.7" style="347" customWidth="1"/>
    <col min="4085" max="4085" width="24.5" style="347" customWidth="1"/>
    <col min="4086" max="4086" width="38.6" style="347" customWidth="1"/>
    <col min="4087" max="4087" width="13.1" style="347" customWidth="1"/>
    <col min="4088" max="4091" width="8.7" style="347"/>
    <col min="4092" max="4092" width="0.4" style="347" customWidth="1"/>
    <col min="4093" max="4093" width="5.2" style="347" customWidth="1"/>
    <col min="4094" max="4094" width="22.2" style="347" customWidth="1"/>
    <col min="4095" max="4095" width="34.7" style="347" customWidth="1"/>
    <col min="4096" max="4096" width="11" style="347" customWidth="1"/>
    <col min="4097" max="4097" width="10.6" style="347" customWidth="1"/>
    <col min="4098" max="4098" width="9.2" style="347" customWidth="1"/>
    <col min="4099" max="4339" width="8.7" style="347"/>
    <col min="4340" max="4340" width="2.7" style="347" customWidth="1"/>
    <col min="4341" max="4341" width="24.5" style="347" customWidth="1"/>
    <col min="4342" max="4342" width="38.6" style="347" customWidth="1"/>
    <col min="4343" max="4343" width="13.1" style="347" customWidth="1"/>
    <col min="4344" max="4347" width="8.7" style="347"/>
    <col min="4348" max="4348" width="0.4" style="347" customWidth="1"/>
    <col min="4349" max="4349" width="5.2" style="347" customWidth="1"/>
    <col min="4350" max="4350" width="22.2" style="347" customWidth="1"/>
    <col min="4351" max="4351" width="34.7" style="347" customWidth="1"/>
    <col min="4352" max="4352" width="11" style="347" customWidth="1"/>
    <col min="4353" max="4353" width="10.6" style="347" customWidth="1"/>
    <col min="4354" max="4354" width="9.2" style="347" customWidth="1"/>
    <col min="4355" max="4595" width="8.7" style="347"/>
    <col min="4596" max="4596" width="2.7" style="347" customWidth="1"/>
    <col min="4597" max="4597" width="24.5" style="347" customWidth="1"/>
    <col min="4598" max="4598" width="38.6" style="347" customWidth="1"/>
    <col min="4599" max="4599" width="13.1" style="347" customWidth="1"/>
    <col min="4600" max="4603" width="8.7" style="347"/>
    <col min="4604" max="4604" width="0.4" style="347" customWidth="1"/>
    <col min="4605" max="4605" width="5.2" style="347" customWidth="1"/>
    <col min="4606" max="4606" width="22.2" style="347" customWidth="1"/>
    <col min="4607" max="4607" width="34.7" style="347" customWidth="1"/>
    <col min="4608" max="4608" width="11" style="347" customWidth="1"/>
    <col min="4609" max="4609" width="10.6" style="347" customWidth="1"/>
    <col min="4610" max="4610" width="9.2" style="347" customWidth="1"/>
    <col min="4611" max="4851" width="8.7" style="347"/>
    <col min="4852" max="4852" width="2.7" style="347" customWidth="1"/>
    <col min="4853" max="4853" width="24.5" style="347" customWidth="1"/>
    <col min="4854" max="4854" width="38.6" style="347" customWidth="1"/>
    <col min="4855" max="4855" width="13.1" style="347" customWidth="1"/>
    <col min="4856" max="4859" width="8.7" style="347"/>
    <col min="4860" max="4860" width="0.4" style="347" customWidth="1"/>
    <col min="4861" max="4861" width="5.2" style="347" customWidth="1"/>
    <col min="4862" max="4862" width="22.2" style="347" customWidth="1"/>
    <col min="4863" max="4863" width="34.7" style="347" customWidth="1"/>
    <col min="4864" max="4864" width="11" style="347" customWidth="1"/>
    <col min="4865" max="4865" width="10.6" style="347" customWidth="1"/>
    <col min="4866" max="4866" width="9.2" style="347" customWidth="1"/>
    <col min="4867" max="5107" width="8.7" style="347"/>
    <col min="5108" max="5108" width="2.7" style="347" customWidth="1"/>
    <col min="5109" max="5109" width="24.5" style="347" customWidth="1"/>
    <col min="5110" max="5110" width="38.6" style="347" customWidth="1"/>
    <col min="5111" max="5111" width="13.1" style="347" customWidth="1"/>
    <col min="5112" max="5115" width="8.7" style="347"/>
    <col min="5116" max="5116" width="0.4" style="347" customWidth="1"/>
    <col min="5117" max="5117" width="5.2" style="347" customWidth="1"/>
    <col min="5118" max="5118" width="22.2" style="347" customWidth="1"/>
    <col min="5119" max="5119" width="34.7" style="347" customWidth="1"/>
    <col min="5120" max="5120" width="11" style="347" customWidth="1"/>
    <col min="5121" max="5121" width="10.6" style="347" customWidth="1"/>
    <col min="5122" max="5122" width="9.2" style="347" customWidth="1"/>
    <col min="5123" max="5363" width="8.7" style="347"/>
    <col min="5364" max="5364" width="2.7" style="347" customWidth="1"/>
    <col min="5365" max="5365" width="24.5" style="347" customWidth="1"/>
    <col min="5366" max="5366" width="38.6" style="347" customWidth="1"/>
    <col min="5367" max="5367" width="13.1" style="347" customWidth="1"/>
    <col min="5368" max="5371" width="8.7" style="347"/>
    <col min="5372" max="5372" width="0.4" style="347" customWidth="1"/>
    <col min="5373" max="5373" width="5.2" style="347" customWidth="1"/>
    <col min="5374" max="5374" width="22.2" style="347" customWidth="1"/>
    <col min="5375" max="5375" width="34.7" style="347" customWidth="1"/>
    <col min="5376" max="5376" width="11" style="347" customWidth="1"/>
    <col min="5377" max="5377" width="10.6" style="347" customWidth="1"/>
    <col min="5378" max="5378" width="9.2" style="347" customWidth="1"/>
    <col min="5379" max="5619" width="8.7" style="347"/>
    <col min="5620" max="5620" width="2.7" style="347" customWidth="1"/>
    <col min="5621" max="5621" width="24.5" style="347" customWidth="1"/>
    <col min="5622" max="5622" width="38.6" style="347" customWidth="1"/>
    <col min="5623" max="5623" width="13.1" style="347" customWidth="1"/>
    <col min="5624" max="5627" width="8.7" style="347"/>
    <col min="5628" max="5628" width="0.4" style="347" customWidth="1"/>
    <col min="5629" max="5629" width="5.2" style="347" customWidth="1"/>
    <col min="5630" max="5630" width="22.2" style="347" customWidth="1"/>
    <col min="5631" max="5631" width="34.7" style="347" customWidth="1"/>
    <col min="5632" max="5632" width="11" style="347" customWidth="1"/>
    <col min="5633" max="5633" width="10.6" style="347" customWidth="1"/>
    <col min="5634" max="5634" width="9.2" style="347" customWidth="1"/>
    <col min="5635" max="5875" width="8.7" style="347"/>
    <col min="5876" max="5876" width="2.7" style="347" customWidth="1"/>
    <col min="5877" max="5877" width="24.5" style="347" customWidth="1"/>
    <col min="5878" max="5878" width="38.6" style="347" customWidth="1"/>
    <col min="5879" max="5879" width="13.1" style="347" customWidth="1"/>
    <col min="5880" max="5883" width="8.7" style="347"/>
    <col min="5884" max="5884" width="0.4" style="347" customWidth="1"/>
    <col min="5885" max="5885" width="5.2" style="347" customWidth="1"/>
    <col min="5886" max="5886" width="22.2" style="347" customWidth="1"/>
    <col min="5887" max="5887" width="34.7" style="347" customWidth="1"/>
    <col min="5888" max="5888" width="11" style="347" customWidth="1"/>
    <col min="5889" max="5889" width="10.6" style="347" customWidth="1"/>
    <col min="5890" max="5890" width="9.2" style="347" customWidth="1"/>
    <col min="5891" max="6131" width="8.7" style="347"/>
    <col min="6132" max="6132" width="2.7" style="347" customWidth="1"/>
    <col min="6133" max="6133" width="24.5" style="347" customWidth="1"/>
    <col min="6134" max="6134" width="38.6" style="347" customWidth="1"/>
    <col min="6135" max="6135" width="13.1" style="347" customWidth="1"/>
    <col min="6136" max="6139" width="8.7" style="347"/>
    <col min="6140" max="6140" width="0.4" style="347" customWidth="1"/>
    <col min="6141" max="6141" width="5.2" style="347" customWidth="1"/>
    <col min="6142" max="6142" width="22.2" style="347" customWidth="1"/>
    <col min="6143" max="6143" width="34.7" style="347" customWidth="1"/>
    <col min="6144" max="6144" width="11" style="347" customWidth="1"/>
    <col min="6145" max="6145" width="10.6" style="347" customWidth="1"/>
    <col min="6146" max="6146" width="9.2" style="347" customWidth="1"/>
    <col min="6147" max="6387" width="8.7" style="347"/>
    <col min="6388" max="6388" width="2.7" style="347" customWidth="1"/>
    <col min="6389" max="6389" width="24.5" style="347" customWidth="1"/>
    <col min="6390" max="6390" width="38.6" style="347" customWidth="1"/>
    <col min="6391" max="6391" width="13.1" style="347" customWidth="1"/>
    <col min="6392" max="6395" width="8.7" style="347"/>
    <col min="6396" max="6396" width="0.4" style="347" customWidth="1"/>
    <col min="6397" max="6397" width="5.2" style="347" customWidth="1"/>
    <col min="6398" max="6398" width="22.2" style="347" customWidth="1"/>
    <col min="6399" max="6399" width="34.7" style="347" customWidth="1"/>
    <col min="6400" max="6400" width="11" style="347" customWidth="1"/>
    <col min="6401" max="6401" width="10.6" style="347" customWidth="1"/>
    <col min="6402" max="6402" width="9.2" style="347" customWidth="1"/>
    <col min="6403" max="6643" width="8.7" style="347"/>
    <col min="6644" max="6644" width="2.7" style="347" customWidth="1"/>
    <col min="6645" max="6645" width="24.5" style="347" customWidth="1"/>
    <col min="6646" max="6646" width="38.6" style="347" customWidth="1"/>
    <col min="6647" max="6647" width="13.1" style="347" customWidth="1"/>
    <col min="6648" max="6651" width="8.7" style="347"/>
    <col min="6652" max="6652" width="0.4" style="347" customWidth="1"/>
    <col min="6653" max="6653" width="5.2" style="347" customWidth="1"/>
    <col min="6654" max="6654" width="22.2" style="347" customWidth="1"/>
    <col min="6655" max="6655" width="34.7" style="347" customWidth="1"/>
    <col min="6656" max="6656" width="11" style="347" customWidth="1"/>
    <col min="6657" max="6657" width="10.6" style="347" customWidth="1"/>
    <col min="6658" max="6658" width="9.2" style="347" customWidth="1"/>
    <col min="6659" max="6899" width="8.7" style="347"/>
    <col min="6900" max="6900" width="2.7" style="347" customWidth="1"/>
    <col min="6901" max="6901" width="24.5" style="347" customWidth="1"/>
    <col min="6902" max="6902" width="38.6" style="347" customWidth="1"/>
    <col min="6903" max="6903" width="13.1" style="347" customWidth="1"/>
    <col min="6904" max="6907" width="8.7" style="347"/>
    <col min="6908" max="6908" width="0.4" style="347" customWidth="1"/>
    <col min="6909" max="6909" width="5.2" style="347" customWidth="1"/>
    <col min="6910" max="6910" width="22.2" style="347" customWidth="1"/>
    <col min="6911" max="6911" width="34.7" style="347" customWidth="1"/>
    <col min="6912" max="6912" width="11" style="347" customWidth="1"/>
    <col min="6913" max="6913" width="10.6" style="347" customWidth="1"/>
    <col min="6914" max="6914" width="9.2" style="347" customWidth="1"/>
    <col min="6915" max="7155" width="8.7" style="347"/>
    <col min="7156" max="7156" width="2.7" style="347" customWidth="1"/>
    <col min="7157" max="7157" width="24.5" style="347" customWidth="1"/>
    <col min="7158" max="7158" width="38.6" style="347" customWidth="1"/>
    <col min="7159" max="7159" width="13.1" style="347" customWidth="1"/>
    <col min="7160" max="7163" width="8.7" style="347"/>
    <col min="7164" max="7164" width="0.4" style="347" customWidth="1"/>
    <col min="7165" max="7165" width="5.2" style="347" customWidth="1"/>
    <col min="7166" max="7166" width="22.2" style="347" customWidth="1"/>
    <col min="7167" max="7167" width="34.7" style="347" customWidth="1"/>
    <col min="7168" max="7168" width="11" style="347" customWidth="1"/>
    <col min="7169" max="7169" width="10.6" style="347" customWidth="1"/>
    <col min="7170" max="7170" width="9.2" style="347" customWidth="1"/>
    <col min="7171" max="7411" width="8.7" style="347"/>
    <col min="7412" max="7412" width="2.7" style="347" customWidth="1"/>
    <col min="7413" max="7413" width="24.5" style="347" customWidth="1"/>
    <col min="7414" max="7414" width="38.6" style="347" customWidth="1"/>
    <col min="7415" max="7415" width="13.1" style="347" customWidth="1"/>
    <col min="7416" max="7419" width="8.7" style="347"/>
    <col min="7420" max="7420" width="0.4" style="347" customWidth="1"/>
    <col min="7421" max="7421" width="5.2" style="347" customWidth="1"/>
    <col min="7422" max="7422" width="22.2" style="347" customWidth="1"/>
    <col min="7423" max="7423" width="34.7" style="347" customWidth="1"/>
    <col min="7424" max="7424" width="11" style="347" customWidth="1"/>
    <col min="7425" max="7425" width="10.6" style="347" customWidth="1"/>
    <col min="7426" max="7426" width="9.2" style="347" customWidth="1"/>
    <col min="7427" max="7667" width="8.7" style="347"/>
    <col min="7668" max="7668" width="2.7" style="347" customWidth="1"/>
    <col min="7669" max="7669" width="24.5" style="347" customWidth="1"/>
    <col min="7670" max="7670" width="38.6" style="347" customWidth="1"/>
    <col min="7671" max="7671" width="13.1" style="347" customWidth="1"/>
    <col min="7672" max="7675" width="8.7" style="347"/>
    <col min="7676" max="7676" width="0.4" style="347" customWidth="1"/>
    <col min="7677" max="7677" width="5.2" style="347" customWidth="1"/>
    <col min="7678" max="7678" width="22.2" style="347" customWidth="1"/>
    <col min="7679" max="7679" width="34.7" style="347" customWidth="1"/>
    <col min="7680" max="7680" width="11" style="347" customWidth="1"/>
    <col min="7681" max="7681" width="10.6" style="347" customWidth="1"/>
    <col min="7682" max="7682" width="9.2" style="347" customWidth="1"/>
    <col min="7683" max="7923" width="8.7" style="347"/>
    <col min="7924" max="7924" width="2.7" style="347" customWidth="1"/>
    <col min="7925" max="7925" width="24.5" style="347" customWidth="1"/>
    <col min="7926" max="7926" width="38.6" style="347" customWidth="1"/>
    <col min="7927" max="7927" width="13.1" style="347" customWidth="1"/>
    <col min="7928" max="7931" width="8.7" style="347"/>
    <col min="7932" max="7932" width="0.4" style="347" customWidth="1"/>
    <col min="7933" max="7933" width="5.2" style="347" customWidth="1"/>
    <col min="7934" max="7934" width="22.2" style="347" customWidth="1"/>
    <col min="7935" max="7935" width="34.7" style="347" customWidth="1"/>
    <col min="7936" max="7936" width="11" style="347" customWidth="1"/>
    <col min="7937" max="7937" width="10.6" style="347" customWidth="1"/>
    <col min="7938" max="7938" width="9.2" style="347" customWidth="1"/>
    <col min="7939" max="8179" width="8.7" style="347"/>
    <col min="8180" max="8180" width="2.7" style="347" customWidth="1"/>
    <col min="8181" max="8181" width="24.5" style="347" customWidth="1"/>
    <col min="8182" max="8182" width="38.6" style="347" customWidth="1"/>
    <col min="8183" max="8183" width="13.1" style="347" customWidth="1"/>
    <col min="8184" max="8187" width="8.7" style="347"/>
    <col min="8188" max="8188" width="0.4" style="347" customWidth="1"/>
    <col min="8189" max="8189" width="5.2" style="347" customWidth="1"/>
    <col min="8190" max="8190" width="22.2" style="347" customWidth="1"/>
    <col min="8191" max="8191" width="34.7" style="347" customWidth="1"/>
    <col min="8192" max="8192" width="11" style="347" customWidth="1"/>
    <col min="8193" max="8193" width="10.6" style="347" customWidth="1"/>
    <col min="8194" max="8194" width="9.2" style="347" customWidth="1"/>
    <col min="8195" max="8435" width="8.7" style="347"/>
    <col min="8436" max="8436" width="2.7" style="347" customWidth="1"/>
    <col min="8437" max="8437" width="24.5" style="347" customWidth="1"/>
    <col min="8438" max="8438" width="38.6" style="347" customWidth="1"/>
    <col min="8439" max="8439" width="13.1" style="347" customWidth="1"/>
    <col min="8440" max="8443" width="8.7" style="347"/>
    <col min="8444" max="8444" width="0.4" style="347" customWidth="1"/>
    <col min="8445" max="8445" width="5.2" style="347" customWidth="1"/>
    <col min="8446" max="8446" width="22.2" style="347" customWidth="1"/>
    <col min="8447" max="8447" width="34.7" style="347" customWidth="1"/>
    <col min="8448" max="8448" width="11" style="347" customWidth="1"/>
    <col min="8449" max="8449" width="10.6" style="347" customWidth="1"/>
    <col min="8450" max="8450" width="9.2" style="347" customWidth="1"/>
    <col min="8451" max="8691" width="8.7" style="347"/>
    <col min="8692" max="8692" width="2.7" style="347" customWidth="1"/>
    <col min="8693" max="8693" width="24.5" style="347" customWidth="1"/>
    <col min="8694" max="8694" width="38.6" style="347" customWidth="1"/>
    <col min="8695" max="8695" width="13.1" style="347" customWidth="1"/>
    <col min="8696" max="8699" width="8.7" style="347"/>
    <col min="8700" max="8700" width="0.4" style="347" customWidth="1"/>
    <col min="8701" max="8701" width="5.2" style="347" customWidth="1"/>
    <col min="8702" max="8702" width="22.2" style="347" customWidth="1"/>
    <col min="8703" max="8703" width="34.7" style="347" customWidth="1"/>
    <col min="8704" max="8704" width="11" style="347" customWidth="1"/>
    <col min="8705" max="8705" width="10.6" style="347" customWidth="1"/>
    <col min="8706" max="8706" width="9.2" style="347" customWidth="1"/>
    <col min="8707" max="8947" width="8.7" style="347"/>
    <col min="8948" max="8948" width="2.7" style="347" customWidth="1"/>
    <col min="8949" max="8949" width="24.5" style="347" customWidth="1"/>
    <col min="8950" max="8950" width="38.6" style="347" customWidth="1"/>
    <col min="8951" max="8951" width="13.1" style="347" customWidth="1"/>
    <col min="8952" max="8955" width="8.7" style="347"/>
    <col min="8956" max="8956" width="0.4" style="347" customWidth="1"/>
    <col min="8957" max="8957" width="5.2" style="347" customWidth="1"/>
    <col min="8958" max="8958" width="22.2" style="347" customWidth="1"/>
    <col min="8959" max="8959" width="34.7" style="347" customWidth="1"/>
    <col min="8960" max="8960" width="11" style="347" customWidth="1"/>
    <col min="8961" max="8961" width="10.6" style="347" customWidth="1"/>
    <col min="8962" max="8962" width="9.2" style="347" customWidth="1"/>
    <col min="8963" max="9203" width="8.7" style="347"/>
    <col min="9204" max="9204" width="2.7" style="347" customWidth="1"/>
    <col min="9205" max="9205" width="24.5" style="347" customWidth="1"/>
    <col min="9206" max="9206" width="38.6" style="347" customWidth="1"/>
    <col min="9207" max="9207" width="13.1" style="347" customWidth="1"/>
    <col min="9208" max="9211" width="8.7" style="347"/>
    <col min="9212" max="9212" width="0.4" style="347" customWidth="1"/>
    <col min="9213" max="9213" width="5.2" style="347" customWidth="1"/>
    <col min="9214" max="9214" width="22.2" style="347" customWidth="1"/>
    <col min="9215" max="9215" width="34.7" style="347" customWidth="1"/>
    <col min="9216" max="9216" width="11" style="347" customWidth="1"/>
    <col min="9217" max="9217" width="10.6" style="347" customWidth="1"/>
    <col min="9218" max="9218" width="9.2" style="347" customWidth="1"/>
    <col min="9219" max="9459" width="8.7" style="347"/>
    <col min="9460" max="9460" width="2.7" style="347" customWidth="1"/>
    <col min="9461" max="9461" width="24.5" style="347" customWidth="1"/>
    <col min="9462" max="9462" width="38.6" style="347" customWidth="1"/>
    <col min="9463" max="9463" width="13.1" style="347" customWidth="1"/>
    <col min="9464" max="9467" width="8.7" style="347"/>
    <col min="9468" max="9468" width="0.4" style="347" customWidth="1"/>
    <col min="9469" max="9469" width="5.2" style="347" customWidth="1"/>
    <col min="9470" max="9470" width="22.2" style="347" customWidth="1"/>
    <col min="9471" max="9471" width="34.7" style="347" customWidth="1"/>
    <col min="9472" max="9472" width="11" style="347" customWidth="1"/>
    <col min="9473" max="9473" width="10.6" style="347" customWidth="1"/>
    <col min="9474" max="9474" width="9.2" style="347" customWidth="1"/>
    <col min="9475" max="9715" width="8.7" style="347"/>
    <col min="9716" max="9716" width="2.7" style="347" customWidth="1"/>
    <col min="9717" max="9717" width="24.5" style="347" customWidth="1"/>
    <col min="9718" max="9718" width="38.6" style="347" customWidth="1"/>
    <col min="9719" max="9719" width="13.1" style="347" customWidth="1"/>
    <col min="9720" max="9723" width="8.7" style="347"/>
    <col min="9724" max="9724" width="0.4" style="347" customWidth="1"/>
    <col min="9725" max="9725" width="5.2" style="347" customWidth="1"/>
    <col min="9726" max="9726" width="22.2" style="347" customWidth="1"/>
    <col min="9727" max="9727" width="34.7" style="347" customWidth="1"/>
    <col min="9728" max="9728" width="11" style="347" customWidth="1"/>
    <col min="9729" max="9729" width="10.6" style="347" customWidth="1"/>
    <col min="9730" max="9730" width="9.2" style="347" customWidth="1"/>
    <col min="9731" max="9971" width="8.7" style="347"/>
    <col min="9972" max="9972" width="2.7" style="347" customWidth="1"/>
    <col min="9973" max="9973" width="24.5" style="347" customWidth="1"/>
    <col min="9974" max="9974" width="38.6" style="347" customWidth="1"/>
    <col min="9975" max="9975" width="13.1" style="347" customWidth="1"/>
    <col min="9976" max="9979" width="8.7" style="347"/>
    <col min="9980" max="9980" width="0.4" style="347" customWidth="1"/>
    <col min="9981" max="9981" width="5.2" style="347" customWidth="1"/>
    <col min="9982" max="9982" width="22.2" style="347" customWidth="1"/>
    <col min="9983" max="9983" width="34.7" style="347" customWidth="1"/>
    <col min="9984" max="9984" width="11" style="347" customWidth="1"/>
    <col min="9985" max="9985" width="10.6" style="347" customWidth="1"/>
    <col min="9986" max="9986" width="9.2" style="347" customWidth="1"/>
    <col min="9987" max="10227" width="8.7" style="347"/>
    <col min="10228" max="10228" width="2.7" style="347" customWidth="1"/>
    <col min="10229" max="10229" width="24.5" style="347" customWidth="1"/>
    <col min="10230" max="10230" width="38.6" style="347" customWidth="1"/>
    <col min="10231" max="10231" width="13.1" style="347" customWidth="1"/>
    <col min="10232" max="10235" width="8.7" style="347"/>
    <col min="10236" max="10236" width="0.4" style="347" customWidth="1"/>
    <col min="10237" max="10237" width="5.2" style="347" customWidth="1"/>
    <col min="10238" max="10238" width="22.2" style="347" customWidth="1"/>
    <col min="10239" max="10239" width="34.7" style="347" customWidth="1"/>
    <col min="10240" max="10240" width="11" style="347" customWidth="1"/>
    <col min="10241" max="10241" width="10.6" style="347" customWidth="1"/>
    <col min="10242" max="10242" width="9.2" style="347" customWidth="1"/>
    <col min="10243" max="10483" width="8.7" style="347"/>
    <col min="10484" max="10484" width="2.7" style="347" customWidth="1"/>
    <col min="10485" max="10485" width="24.5" style="347" customWidth="1"/>
    <col min="10486" max="10486" width="38.6" style="347" customWidth="1"/>
    <col min="10487" max="10487" width="13.1" style="347" customWidth="1"/>
    <col min="10488" max="10491" width="8.7" style="347"/>
    <col min="10492" max="10492" width="0.4" style="347" customWidth="1"/>
    <col min="10493" max="10493" width="5.2" style="347" customWidth="1"/>
    <col min="10494" max="10494" width="22.2" style="347" customWidth="1"/>
    <col min="10495" max="10495" width="34.7" style="347" customWidth="1"/>
    <col min="10496" max="10496" width="11" style="347" customWidth="1"/>
    <col min="10497" max="10497" width="10.6" style="347" customWidth="1"/>
    <col min="10498" max="10498" width="9.2" style="347" customWidth="1"/>
    <col min="10499" max="10739" width="8.7" style="347"/>
    <col min="10740" max="10740" width="2.7" style="347" customWidth="1"/>
    <col min="10741" max="10741" width="24.5" style="347" customWidth="1"/>
    <col min="10742" max="10742" width="38.6" style="347" customWidth="1"/>
    <col min="10743" max="10743" width="13.1" style="347" customWidth="1"/>
    <col min="10744" max="10747" width="8.7" style="347"/>
    <col min="10748" max="10748" width="0.4" style="347" customWidth="1"/>
    <col min="10749" max="10749" width="5.2" style="347" customWidth="1"/>
    <col min="10750" max="10750" width="22.2" style="347" customWidth="1"/>
    <col min="10751" max="10751" width="34.7" style="347" customWidth="1"/>
    <col min="10752" max="10752" width="11" style="347" customWidth="1"/>
    <col min="10753" max="10753" width="10.6" style="347" customWidth="1"/>
    <col min="10754" max="10754" width="9.2" style="347" customWidth="1"/>
    <col min="10755" max="10995" width="8.7" style="347"/>
    <col min="10996" max="10996" width="2.7" style="347" customWidth="1"/>
    <col min="10997" max="10997" width="24.5" style="347" customWidth="1"/>
    <col min="10998" max="10998" width="38.6" style="347" customWidth="1"/>
    <col min="10999" max="10999" width="13.1" style="347" customWidth="1"/>
    <col min="11000" max="11003" width="8.7" style="347"/>
    <col min="11004" max="11004" width="0.4" style="347" customWidth="1"/>
    <col min="11005" max="11005" width="5.2" style="347" customWidth="1"/>
    <col min="11006" max="11006" width="22.2" style="347" customWidth="1"/>
    <col min="11007" max="11007" width="34.7" style="347" customWidth="1"/>
    <col min="11008" max="11008" width="11" style="347" customWidth="1"/>
    <col min="11009" max="11009" width="10.6" style="347" customWidth="1"/>
    <col min="11010" max="11010" width="9.2" style="347" customWidth="1"/>
    <col min="11011" max="11251" width="8.7" style="347"/>
    <col min="11252" max="11252" width="2.7" style="347" customWidth="1"/>
    <col min="11253" max="11253" width="24.5" style="347" customWidth="1"/>
    <col min="11254" max="11254" width="38.6" style="347" customWidth="1"/>
    <col min="11255" max="11255" width="13.1" style="347" customWidth="1"/>
    <col min="11256" max="11259" width="8.7" style="347"/>
    <col min="11260" max="11260" width="0.4" style="347" customWidth="1"/>
    <col min="11261" max="11261" width="5.2" style="347" customWidth="1"/>
    <col min="11262" max="11262" width="22.2" style="347" customWidth="1"/>
    <col min="11263" max="11263" width="34.7" style="347" customWidth="1"/>
    <col min="11264" max="11264" width="11" style="347" customWidth="1"/>
    <col min="11265" max="11265" width="10.6" style="347" customWidth="1"/>
    <col min="11266" max="11266" width="9.2" style="347" customWidth="1"/>
    <col min="11267" max="11507" width="8.7" style="347"/>
    <col min="11508" max="11508" width="2.7" style="347" customWidth="1"/>
    <col min="11509" max="11509" width="24.5" style="347" customWidth="1"/>
    <col min="11510" max="11510" width="38.6" style="347" customWidth="1"/>
    <col min="11511" max="11511" width="13.1" style="347" customWidth="1"/>
    <col min="11512" max="11515" width="8.7" style="347"/>
    <col min="11516" max="11516" width="0.4" style="347" customWidth="1"/>
    <col min="11517" max="11517" width="5.2" style="347" customWidth="1"/>
    <col min="11518" max="11518" width="22.2" style="347" customWidth="1"/>
    <col min="11519" max="11519" width="34.7" style="347" customWidth="1"/>
    <col min="11520" max="11520" width="11" style="347" customWidth="1"/>
    <col min="11521" max="11521" width="10.6" style="347" customWidth="1"/>
    <col min="11522" max="11522" width="9.2" style="347" customWidth="1"/>
    <col min="11523" max="11763" width="8.7" style="347"/>
    <col min="11764" max="11764" width="2.7" style="347" customWidth="1"/>
    <col min="11765" max="11765" width="24.5" style="347" customWidth="1"/>
    <col min="11766" max="11766" width="38.6" style="347" customWidth="1"/>
    <col min="11767" max="11767" width="13.1" style="347" customWidth="1"/>
    <col min="11768" max="11771" width="8.7" style="347"/>
    <col min="11772" max="11772" width="0.4" style="347" customWidth="1"/>
    <col min="11773" max="11773" width="5.2" style="347" customWidth="1"/>
    <col min="11774" max="11774" width="22.2" style="347" customWidth="1"/>
    <col min="11775" max="11775" width="34.7" style="347" customWidth="1"/>
    <col min="11776" max="11776" width="11" style="347" customWidth="1"/>
    <col min="11777" max="11777" width="10.6" style="347" customWidth="1"/>
    <col min="11778" max="11778" width="9.2" style="347" customWidth="1"/>
    <col min="11779" max="12019" width="8.7" style="347"/>
    <col min="12020" max="12020" width="2.7" style="347" customWidth="1"/>
    <col min="12021" max="12021" width="24.5" style="347" customWidth="1"/>
    <col min="12022" max="12022" width="38.6" style="347" customWidth="1"/>
    <col min="12023" max="12023" width="13.1" style="347" customWidth="1"/>
    <col min="12024" max="12027" width="8.7" style="347"/>
    <col min="12028" max="12028" width="0.4" style="347" customWidth="1"/>
    <col min="12029" max="12029" width="5.2" style="347" customWidth="1"/>
    <col min="12030" max="12030" width="22.2" style="347" customWidth="1"/>
    <col min="12031" max="12031" width="34.7" style="347" customWidth="1"/>
    <col min="12032" max="12032" width="11" style="347" customWidth="1"/>
    <col min="12033" max="12033" width="10.6" style="347" customWidth="1"/>
    <col min="12034" max="12034" width="9.2" style="347" customWidth="1"/>
    <col min="12035" max="12275" width="8.7" style="347"/>
    <col min="12276" max="12276" width="2.7" style="347" customWidth="1"/>
    <col min="12277" max="12277" width="24.5" style="347" customWidth="1"/>
    <col min="12278" max="12278" width="38.6" style="347" customWidth="1"/>
    <col min="12279" max="12279" width="13.1" style="347" customWidth="1"/>
    <col min="12280" max="12283" width="8.7" style="347"/>
    <col min="12284" max="12284" width="0.4" style="347" customWidth="1"/>
    <col min="12285" max="12285" width="5.2" style="347" customWidth="1"/>
    <col min="12286" max="12286" width="22.2" style="347" customWidth="1"/>
    <col min="12287" max="12287" width="34.7" style="347" customWidth="1"/>
    <col min="12288" max="12288" width="11" style="347" customWidth="1"/>
    <col min="12289" max="12289" width="10.6" style="347" customWidth="1"/>
    <col min="12290" max="12290" width="9.2" style="347" customWidth="1"/>
    <col min="12291" max="12531" width="8.7" style="347"/>
    <col min="12532" max="12532" width="2.7" style="347" customWidth="1"/>
    <col min="12533" max="12533" width="24.5" style="347" customWidth="1"/>
    <col min="12534" max="12534" width="38.6" style="347" customWidth="1"/>
    <col min="12535" max="12535" width="13.1" style="347" customWidth="1"/>
    <col min="12536" max="12539" width="8.7" style="347"/>
    <col min="12540" max="12540" width="0.4" style="347" customWidth="1"/>
    <col min="12541" max="12541" width="5.2" style="347" customWidth="1"/>
    <col min="12542" max="12542" width="22.2" style="347" customWidth="1"/>
    <col min="12543" max="12543" width="34.7" style="347" customWidth="1"/>
    <col min="12544" max="12544" width="11" style="347" customWidth="1"/>
    <col min="12545" max="12545" width="10.6" style="347" customWidth="1"/>
    <col min="12546" max="12546" width="9.2" style="347" customWidth="1"/>
    <col min="12547" max="12787" width="8.7" style="347"/>
    <col min="12788" max="12788" width="2.7" style="347" customWidth="1"/>
    <col min="12789" max="12789" width="24.5" style="347" customWidth="1"/>
    <col min="12790" max="12790" width="38.6" style="347" customWidth="1"/>
    <col min="12791" max="12791" width="13.1" style="347" customWidth="1"/>
    <col min="12792" max="12795" width="8.7" style="347"/>
    <col min="12796" max="12796" width="0.4" style="347" customWidth="1"/>
    <col min="12797" max="12797" width="5.2" style="347" customWidth="1"/>
    <col min="12798" max="12798" width="22.2" style="347" customWidth="1"/>
    <col min="12799" max="12799" width="34.7" style="347" customWidth="1"/>
    <col min="12800" max="12800" width="11" style="347" customWidth="1"/>
    <col min="12801" max="12801" width="10.6" style="347" customWidth="1"/>
    <col min="12802" max="12802" width="9.2" style="347" customWidth="1"/>
    <col min="12803" max="13043" width="8.7" style="347"/>
    <col min="13044" max="13044" width="2.7" style="347" customWidth="1"/>
    <col min="13045" max="13045" width="24.5" style="347" customWidth="1"/>
    <col min="13046" max="13046" width="38.6" style="347" customWidth="1"/>
    <col min="13047" max="13047" width="13.1" style="347" customWidth="1"/>
    <col min="13048" max="13051" width="8.7" style="347"/>
    <col min="13052" max="13052" width="0.4" style="347" customWidth="1"/>
    <col min="13053" max="13053" width="5.2" style="347" customWidth="1"/>
    <col min="13054" max="13054" width="22.2" style="347" customWidth="1"/>
    <col min="13055" max="13055" width="34.7" style="347" customWidth="1"/>
    <col min="13056" max="13056" width="11" style="347" customWidth="1"/>
    <col min="13057" max="13057" width="10.6" style="347" customWidth="1"/>
    <col min="13058" max="13058" width="9.2" style="347" customWidth="1"/>
    <col min="13059" max="13299" width="8.7" style="347"/>
    <col min="13300" max="13300" width="2.7" style="347" customWidth="1"/>
    <col min="13301" max="13301" width="24.5" style="347" customWidth="1"/>
    <col min="13302" max="13302" width="38.6" style="347" customWidth="1"/>
    <col min="13303" max="13303" width="13.1" style="347" customWidth="1"/>
    <col min="13304" max="13307" width="8.7" style="347"/>
    <col min="13308" max="13308" width="0.4" style="347" customWidth="1"/>
    <col min="13309" max="13309" width="5.2" style="347" customWidth="1"/>
    <col min="13310" max="13310" width="22.2" style="347" customWidth="1"/>
    <col min="13311" max="13311" width="34.7" style="347" customWidth="1"/>
    <col min="13312" max="13312" width="11" style="347" customWidth="1"/>
    <col min="13313" max="13313" width="10.6" style="347" customWidth="1"/>
    <col min="13314" max="13314" width="9.2" style="347" customWidth="1"/>
    <col min="13315" max="13555" width="8.7" style="347"/>
    <col min="13556" max="13556" width="2.7" style="347" customWidth="1"/>
    <col min="13557" max="13557" width="24.5" style="347" customWidth="1"/>
    <col min="13558" max="13558" width="38.6" style="347" customWidth="1"/>
    <col min="13559" max="13559" width="13.1" style="347" customWidth="1"/>
    <col min="13560" max="13563" width="8.7" style="347"/>
    <col min="13564" max="13564" width="0.4" style="347" customWidth="1"/>
    <col min="13565" max="13565" width="5.2" style="347" customWidth="1"/>
    <col min="13566" max="13566" width="22.2" style="347" customWidth="1"/>
    <col min="13567" max="13567" width="34.7" style="347" customWidth="1"/>
    <col min="13568" max="13568" width="11" style="347" customWidth="1"/>
    <col min="13569" max="13569" width="10.6" style="347" customWidth="1"/>
    <col min="13570" max="13570" width="9.2" style="347" customWidth="1"/>
    <col min="13571" max="13811" width="8.7" style="347"/>
    <col min="13812" max="13812" width="2.7" style="347" customWidth="1"/>
    <col min="13813" max="13813" width="24.5" style="347" customWidth="1"/>
    <col min="13814" max="13814" width="38.6" style="347" customWidth="1"/>
    <col min="13815" max="13815" width="13.1" style="347" customWidth="1"/>
    <col min="13816" max="13819" width="8.7" style="347"/>
    <col min="13820" max="13820" width="0.4" style="347" customWidth="1"/>
    <col min="13821" max="13821" width="5.2" style="347" customWidth="1"/>
    <col min="13822" max="13822" width="22.2" style="347" customWidth="1"/>
    <col min="13823" max="13823" width="34.7" style="347" customWidth="1"/>
    <col min="13824" max="13824" width="11" style="347" customWidth="1"/>
    <col min="13825" max="13825" width="10.6" style="347" customWidth="1"/>
    <col min="13826" max="13826" width="9.2" style="347" customWidth="1"/>
    <col min="13827" max="14067" width="8.7" style="347"/>
    <col min="14068" max="14068" width="2.7" style="347" customWidth="1"/>
    <col min="14069" max="14069" width="24.5" style="347" customWidth="1"/>
    <col min="14070" max="14070" width="38.6" style="347" customWidth="1"/>
    <col min="14071" max="14071" width="13.1" style="347" customWidth="1"/>
    <col min="14072" max="14075" width="8.7" style="347"/>
    <col min="14076" max="14076" width="0.4" style="347" customWidth="1"/>
    <col min="14077" max="14077" width="5.2" style="347" customWidth="1"/>
    <col min="14078" max="14078" width="22.2" style="347" customWidth="1"/>
    <col min="14079" max="14079" width="34.7" style="347" customWidth="1"/>
    <col min="14080" max="14080" width="11" style="347" customWidth="1"/>
    <col min="14081" max="14081" width="10.6" style="347" customWidth="1"/>
    <col min="14082" max="14082" width="9.2" style="347" customWidth="1"/>
    <col min="14083" max="14323" width="8.7" style="347"/>
    <col min="14324" max="14324" width="2.7" style="347" customWidth="1"/>
    <col min="14325" max="14325" width="24.5" style="347" customWidth="1"/>
    <col min="14326" max="14326" width="38.6" style="347" customWidth="1"/>
    <col min="14327" max="14327" width="13.1" style="347" customWidth="1"/>
    <col min="14328" max="14331" width="8.7" style="347"/>
    <col min="14332" max="14332" width="0.4" style="347" customWidth="1"/>
    <col min="14333" max="14333" width="5.2" style="347" customWidth="1"/>
    <col min="14334" max="14334" width="22.2" style="347" customWidth="1"/>
    <col min="14335" max="14335" width="34.7" style="347" customWidth="1"/>
    <col min="14336" max="14336" width="11" style="347" customWidth="1"/>
    <col min="14337" max="14337" width="10.6" style="347" customWidth="1"/>
    <col min="14338" max="14338" width="9.2" style="347" customWidth="1"/>
    <col min="14339" max="14579" width="8.7" style="347"/>
    <col min="14580" max="14580" width="2.7" style="347" customWidth="1"/>
    <col min="14581" max="14581" width="24.5" style="347" customWidth="1"/>
    <col min="14582" max="14582" width="38.6" style="347" customWidth="1"/>
    <col min="14583" max="14583" width="13.1" style="347" customWidth="1"/>
    <col min="14584" max="14587" width="8.7" style="347"/>
    <col min="14588" max="14588" width="0.4" style="347" customWidth="1"/>
    <col min="14589" max="14589" width="5.2" style="347" customWidth="1"/>
    <col min="14590" max="14590" width="22.2" style="347" customWidth="1"/>
    <col min="14591" max="14591" width="34.7" style="347" customWidth="1"/>
    <col min="14592" max="14592" width="11" style="347" customWidth="1"/>
    <col min="14593" max="14593" width="10.6" style="347" customWidth="1"/>
    <col min="14594" max="14594" width="9.2" style="347" customWidth="1"/>
    <col min="14595" max="14835" width="8.7" style="347"/>
    <col min="14836" max="14836" width="2.7" style="347" customWidth="1"/>
    <col min="14837" max="14837" width="24.5" style="347" customWidth="1"/>
    <col min="14838" max="14838" width="38.6" style="347" customWidth="1"/>
    <col min="14839" max="14839" width="13.1" style="347" customWidth="1"/>
    <col min="14840" max="14843" width="8.7" style="347"/>
    <col min="14844" max="14844" width="0.4" style="347" customWidth="1"/>
    <col min="14845" max="14845" width="5.2" style="347" customWidth="1"/>
    <col min="14846" max="14846" width="22.2" style="347" customWidth="1"/>
    <col min="14847" max="14847" width="34.7" style="347" customWidth="1"/>
    <col min="14848" max="14848" width="11" style="347" customWidth="1"/>
    <col min="14849" max="14849" width="10.6" style="347" customWidth="1"/>
    <col min="14850" max="14850" width="9.2" style="347" customWidth="1"/>
    <col min="14851" max="15091" width="8.7" style="347"/>
    <col min="15092" max="15092" width="2.7" style="347" customWidth="1"/>
    <col min="15093" max="15093" width="24.5" style="347" customWidth="1"/>
    <col min="15094" max="15094" width="38.6" style="347" customWidth="1"/>
    <col min="15095" max="15095" width="13.1" style="347" customWidth="1"/>
    <col min="15096" max="15099" width="8.7" style="347"/>
    <col min="15100" max="15100" width="0.4" style="347" customWidth="1"/>
    <col min="15101" max="15101" width="5.2" style="347" customWidth="1"/>
    <col min="15102" max="15102" width="22.2" style="347" customWidth="1"/>
    <col min="15103" max="15103" width="34.7" style="347" customWidth="1"/>
    <col min="15104" max="15104" width="11" style="347" customWidth="1"/>
    <col min="15105" max="15105" width="10.6" style="347" customWidth="1"/>
    <col min="15106" max="15106" width="9.2" style="347" customWidth="1"/>
    <col min="15107" max="15347" width="8.7" style="347"/>
    <col min="15348" max="15348" width="2.7" style="347" customWidth="1"/>
    <col min="15349" max="15349" width="24.5" style="347" customWidth="1"/>
    <col min="15350" max="15350" width="38.6" style="347" customWidth="1"/>
    <col min="15351" max="15351" width="13.1" style="347" customWidth="1"/>
    <col min="15352" max="15355" width="8.7" style="347"/>
    <col min="15356" max="15356" width="0.4" style="347" customWidth="1"/>
    <col min="15357" max="15357" width="5.2" style="347" customWidth="1"/>
    <col min="15358" max="15358" width="22.2" style="347" customWidth="1"/>
    <col min="15359" max="15359" width="34.7" style="347" customWidth="1"/>
    <col min="15360" max="15360" width="11" style="347" customWidth="1"/>
    <col min="15361" max="15361" width="10.6" style="347" customWidth="1"/>
    <col min="15362" max="15362" width="9.2" style="347" customWidth="1"/>
    <col min="15363" max="15603" width="8.7" style="347"/>
    <col min="15604" max="15604" width="2.7" style="347" customWidth="1"/>
    <col min="15605" max="15605" width="24.5" style="347" customWidth="1"/>
    <col min="15606" max="15606" width="38.6" style="347" customWidth="1"/>
    <col min="15607" max="15607" width="13.1" style="347" customWidth="1"/>
    <col min="15608" max="15611" width="8.7" style="347"/>
    <col min="15612" max="15612" width="0.4" style="347" customWidth="1"/>
    <col min="15613" max="15613" width="5.2" style="347" customWidth="1"/>
    <col min="15614" max="15614" width="22.2" style="347" customWidth="1"/>
    <col min="15615" max="15615" width="34.7" style="347" customWidth="1"/>
    <col min="15616" max="15616" width="11" style="347" customWidth="1"/>
    <col min="15617" max="15617" width="10.6" style="347" customWidth="1"/>
    <col min="15618" max="15618" width="9.2" style="347" customWidth="1"/>
    <col min="15619" max="15859" width="8.7" style="347"/>
    <col min="15860" max="15860" width="2.7" style="347" customWidth="1"/>
    <col min="15861" max="15861" width="24.5" style="347" customWidth="1"/>
    <col min="15862" max="15862" width="38.6" style="347" customWidth="1"/>
    <col min="15863" max="15863" width="13.1" style="347" customWidth="1"/>
    <col min="15864" max="15867" width="8.7" style="347"/>
    <col min="15868" max="15868" width="0.4" style="347" customWidth="1"/>
    <col min="15869" max="15869" width="5.2" style="347" customWidth="1"/>
    <col min="15870" max="15870" width="22.2" style="347" customWidth="1"/>
    <col min="15871" max="15871" width="34.7" style="347" customWidth="1"/>
    <col min="15872" max="15872" width="11" style="347" customWidth="1"/>
    <col min="15873" max="15873" width="10.6" style="347" customWidth="1"/>
    <col min="15874" max="15874" width="9.2" style="347" customWidth="1"/>
    <col min="15875" max="16115" width="8.7" style="347"/>
    <col min="16116" max="16116" width="2.7" style="347" customWidth="1"/>
    <col min="16117" max="16117" width="24.5" style="347" customWidth="1"/>
    <col min="16118" max="16118" width="38.6" style="347" customWidth="1"/>
    <col min="16119" max="16119" width="13.1" style="347" customWidth="1"/>
    <col min="16120" max="16369" width="8.7" style="347"/>
    <col min="16370" max="16382" width="9" style="347" customWidth="1"/>
    <col min="16383" max="16384" width="9" style="347"/>
  </cols>
  <sheetData>
    <row r="1" ht="19.95" customHeight="1" spans="1:1">
      <c r="A1" s="348" t="str">
        <f>目录!A16</f>
        <v>表13</v>
      </c>
    </row>
    <row r="2" ht="31.95" customHeight="1" spans="1:4">
      <c r="A2" s="349" t="str">
        <f>目录!B16</f>
        <v>2023年全市新增政府专项债券资金安排情况表</v>
      </c>
      <c r="B2" s="349"/>
      <c r="C2" s="349"/>
      <c r="D2" s="349"/>
    </row>
    <row r="3" ht="15.6" customHeight="1" spans="4:4">
      <c r="D3" s="347" t="s">
        <v>39</v>
      </c>
    </row>
    <row r="4" ht="31.95" customHeight="1" spans="1:4">
      <c r="A4" s="350" t="s">
        <v>1613</v>
      </c>
      <c r="B4" s="350" t="s">
        <v>1346</v>
      </c>
      <c r="C4" s="350" t="s">
        <v>1614</v>
      </c>
      <c r="D4" s="350" t="s">
        <v>1348</v>
      </c>
    </row>
    <row r="5" ht="31.95" customHeight="1" spans="1:4">
      <c r="A5" s="351" t="s">
        <v>1615</v>
      </c>
      <c r="B5" s="352"/>
      <c r="C5" s="353" t="s">
        <v>1616</v>
      </c>
      <c r="D5" s="354">
        <f>SUM(D6,D51,D62,D19,D33,D45)</f>
        <v>909000</v>
      </c>
    </row>
    <row r="6" ht="31.95" customHeight="1" spans="1:4">
      <c r="A6" s="351" t="s">
        <v>1350</v>
      </c>
      <c r="B6" s="352"/>
      <c r="C6" s="280" t="s">
        <v>1351</v>
      </c>
      <c r="D6" s="354">
        <f>SUM(D7:D18)</f>
        <v>166900</v>
      </c>
    </row>
    <row r="7" ht="31.95" customHeight="1" spans="1:4">
      <c r="A7" s="351"/>
      <c r="B7" s="352">
        <v>1</v>
      </c>
      <c r="C7" s="355" t="s">
        <v>1617</v>
      </c>
      <c r="D7" s="356">
        <v>3500</v>
      </c>
    </row>
    <row r="8" ht="31.95" customHeight="1" spans="1:4">
      <c r="A8" s="351"/>
      <c r="B8" s="352">
        <v>2</v>
      </c>
      <c r="C8" s="355" t="s">
        <v>1618</v>
      </c>
      <c r="D8" s="356">
        <v>10000</v>
      </c>
    </row>
    <row r="9" ht="31.95" customHeight="1" spans="1:4">
      <c r="A9" s="351"/>
      <c r="B9" s="352">
        <v>3</v>
      </c>
      <c r="C9" s="355" t="s">
        <v>1619</v>
      </c>
      <c r="D9" s="356">
        <v>26000</v>
      </c>
    </row>
    <row r="10" ht="31.95" customHeight="1" spans="1:4">
      <c r="A10" s="351"/>
      <c r="B10" s="352">
        <v>4</v>
      </c>
      <c r="C10" s="355" t="s">
        <v>1620</v>
      </c>
      <c r="D10" s="356">
        <v>3000</v>
      </c>
    </row>
    <row r="11" ht="31.95" customHeight="1" spans="1:4">
      <c r="A11" s="351"/>
      <c r="B11" s="352">
        <v>5</v>
      </c>
      <c r="C11" s="355" t="s">
        <v>1621</v>
      </c>
      <c r="D11" s="356">
        <v>8000</v>
      </c>
    </row>
    <row r="12" ht="31.95" customHeight="1" spans="1:4">
      <c r="A12" s="351"/>
      <c r="B12" s="352">
        <v>6</v>
      </c>
      <c r="C12" s="355" t="s">
        <v>1622</v>
      </c>
      <c r="D12" s="356">
        <v>4400</v>
      </c>
    </row>
    <row r="13" ht="31.95" customHeight="1" spans="1:4">
      <c r="A13" s="351"/>
      <c r="B13" s="352">
        <v>7</v>
      </c>
      <c r="C13" s="355" t="s">
        <v>1623</v>
      </c>
      <c r="D13" s="356">
        <v>15000</v>
      </c>
    </row>
    <row r="14" ht="31.95" customHeight="1" spans="1:4">
      <c r="A14" s="351"/>
      <c r="B14" s="352">
        <v>8</v>
      </c>
      <c r="C14" s="355" t="s">
        <v>1624</v>
      </c>
      <c r="D14" s="356">
        <v>60000</v>
      </c>
    </row>
    <row r="15" ht="31.95" customHeight="1" spans="1:4">
      <c r="A15" s="351"/>
      <c r="B15" s="352">
        <v>9</v>
      </c>
      <c r="C15" s="355" t="s">
        <v>1625</v>
      </c>
      <c r="D15" s="356">
        <v>6000</v>
      </c>
    </row>
    <row r="16" ht="31.95" customHeight="1" spans="1:4">
      <c r="A16" s="351"/>
      <c r="B16" s="352">
        <v>10</v>
      </c>
      <c r="C16" s="355" t="s">
        <v>1626</v>
      </c>
      <c r="D16" s="356">
        <v>20000</v>
      </c>
    </row>
    <row r="17" ht="31.95" customHeight="1" spans="1:4">
      <c r="A17" s="351"/>
      <c r="B17" s="352">
        <v>11</v>
      </c>
      <c r="C17" s="355" t="s">
        <v>1627</v>
      </c>
      <c r="D17" s="356">
        <v>5000</v>
      </c>
    </row>
    <row r="18" ht="31.95" customHeight="1" spans="1:4">
      <c r="A18" s="351"/>
      <c r="B18" s="352">
        <v>12</v>
      </c>
      <c r="C18" s="357" t="s">
        <v>1628</v>
      </c>
      <c r="D18" s="356">
        <v>6000</v>
      </c>
    </row>
    <row r="19" ht="31.95" customHeight="1" spans="1:4">
      <c r="A19" s="351" t="s">
        <v>1337</v>
      </c>
      <c r="B19" s="352"/>
      <c r="C19" s="280" t="s">
        <v>1361</v>
      </c>
      <c r="D19" s="354">
        <f>SUM(D20:D32)</f>
        <v>175400</v>
      </c>
    </row>
    <row r="20" ht="31.95" customHeight="1" spans="1:4">
      <c r="A20" s="351"/>
      <c r="B20" s="352">
        <v>1</v>
      </c>
      <c r="C20" s="355" t="s">
        <v>1629</v>
      </c>
      <c r="D20" s="356">
        <v>20000</v>
      </c>
    </row>
    <row r="21" ht="31.95" customHeight="1" spans="1:4">
      <c r="A21" s="351"/>
      <c r="B21" s="352">
        <v>2</v>
      </c>
      <c r="C21" s="355" t="s">
        <v>1630</v>
      </c>
      <c r="D21" s="356">
        <v>17000</v>
      </c>
    </row>
    <row r="22" ht="31.95" customHeight="1" spans="1:4">
      <c r="A22" s="351"/>
      <c r="B22" s="352">
        <v>3</v>
      </c>
      <c r="C22" s="355" t="s">
        <v>1631</v>
      </c>
      <c r="D22" s="356">
        <v>13000</v>
      </c>
    </row>
    <row r="23" ht="31.95" customHeight="1" spans="1:4">
      <c r="A23" s="351"/>
      <c r="B23" s="352">
        <v>4</v>
      </c>
      <c r="C23" s="355" t="s">
        <v>1632</v>
      </c>
      <c r="D23" s="356">
        <v>4700</v>
      </c>
    </row>
    <row r="24" ht="31.95" customHeight="1" spans="1:4">
      <c r="A24" s="351"/>
      <c r="B24" s="352">
        <v>5</v>
      </c>
      <c r="C24" s="355" t="s">
        <v>1633</v>
      </c>
      <c r="D24" s="356">
        <v>1800</v>
      </c>
    </row>
    <row r="25" ht="31.95" customHeight="1" spans="1:4">
      <c r="A25" s="351"/>
      <c r="B25" s="352">
        <v>6</v>
      </c>
      <c r="C25" s="357" t="s">
        <v>1634</v>
      </c>
      <c r="D25" s="356">
        <v>30000</v>
      </c>
    </row>
    <row r="26" ht="31.95" customHeight="1" spans="1:4">
      <c r="A26" s="351" t="s">
        <v>1337</v>
      </c>
      <c r="B26" s="352">
        <v>7</v>
      </c>
      <c r="C26" s="357" t="s">
        <v>1635</v>
      </c>
      <c r="D26" s="356">
        <v>3000</v>
      </c>
    </row>
    <row r="27" ht="31.95" customHeight="1" spans="1:4">
      <c r="A27" s="351"/>
      <c r="B27" s="352">
        <v>8</v>
      </c>
      <c r="C27" s="357" t="s">
        <v>1636</v>
      </c>
      <c r="D27" s="356">
        <v>12000</v>
      </c>
    </row>
    <row r="28" ht="31.95" customHeight="1" spans="1:4">
      <c r="A28" s="351"/>
      <c r="B28" s="352">
        <v>9</v>
      </c>
      <c r="C28" s="357" t="s">
        <v>1637</v>
      </c>
      <c r="D28" s="356">
        <v>15000</v>
      </c>
    </row>
    <row r="29" ht="31.95" customHeight="1" spans="1:4">
      <c r="A29" s="351"/>
      <c r="B29" s="352">
        <v>10</v>
      </c>
      <c r="C29" s="357" t="s">
        <v>1634</v>
      </c>
      <c r="D29" s="356">
        <v>10000</v>
      </c>
    </row>
    <row r="30" ht="31.95" customHeight="1" spans="1:4">
      <c r="A30" s="351"/>
      <c r="B30" s="352">
        <v>11</v>
      </c>
      <c r="C30" s="357" t="s">
        <v>1638</v>
      </c>
      <c r="D30" s="356">
        <v>10000</v>
      </c>
    </row>
    <row r="31" ht="31.95" customHeight="1" spans="1:4">
      <c r="A31" s="351"/>
      <c r="B31" s="352">
        <v>12</v>
      </c>
      <c r="C31" s="357" t="s">
        <v>1636</v>
      </c>
      <c r="D31" s="356">
        <v>15000</v>
      </c>
    </row>
    <row r="32" ht="31.95" customHeight="1" spans="1:4">
      <c r="A32" s="351"/>
      <c r="B32" s="352">
        <v>13</v>
      </c>
      <c r="C32" s="357" t="s">
        <v>1637</v>
      </c>
      <c r="D32" s="356">
        <v>23900</v>
      </c>
    </row>
    <row r="33" ht="31.95" customHeight="1" spans="1:4">
      <c r="A33" s="358" t="s">
        <v>1340</v>
      </c>
      <c r="B33" s="352"/>
      <c r="C33" s="280" t="s">
        <v>1639</v>
      </c>
      <c r="D33" s="354">
        <f>SUM(D34:D44)</f>
        <v>99000</v>
      </c>
    </row>
    <row r="34" ht="31.95" customHeight="1" spans="1:4">
      <c r="A34" s="359"/>
      <c r="B34" s="352">
        <v>1</v>
      </c>
      <c r="C34" s="355" t="s">
        <v>1640</v>
      </c>
      <c r="D34" s="356">
        <v>20000</v>
      </c>
    </row>
    <row r="35" ht="31.95" customHeight="1" spans="1:4">
      <c r="A35" s="359"/>
      <c r="B35" s="352">
        <v>2</v>
      </c>
      <c r="C35" s="355" t="s">
        <v>1641</v>
      </c>
      <c r="D35" s="356">
        <v>8000</v>
      </c>
    </row>
    <row r="36" ht="31.95" customHeight="1" spans="1:4">
      <c r="A36" s="359"/>
      <c r="B36" s="352">
        <v>3</v>
      </c>
      <c r="C36" s="355" t="s">
        <v>1642</v>
      </c>
      <c r="D36" s="356">
        <v>3400</v>
      </c>
    </row>
    <row r="37" ht="31.95" customHeight="1" spans="1:4">
      <c r="A37" s="359"/>
      <c r="B37" s="352">
        <v>4</v>
      </c>
      <c r="C37" s="355" t="s">
        <v>1643</v>
      </c>
      <c r="D37" s="356">
        <v>10000</v>
      </c>
    </row>
    <row r="38" ht="31.95" customHeight="1" spans="1:4">
      <c r="A38" s="359"/>
      <c r="B38" s="352">
        <v>5</v>
      </c>
      <c r="C38" s="355" t="s">
        <v>1644</v>
      </c>
      <c r="D38" s="356">
        <v>4500</v>
      </c>
    </row>
    <row r="39" ht="31.95" customHeight="1" spans="1:4">
      <c r="A39" s="359"/>
      <c r="B39" s="352">
        <v>6</v>
      </c>
      <c r="C39" s="357" t="s">
        <v>1645</v>
      </c>
      <c r="D39" s="356">
        <v>20000</v>
      </c>
    </row>
    <row r="40" ht="31.95" customHeight="1" spans="1:4">
      <c r="A40" s="359"/>
      <c r="B40" s="352">
        <v>7</v>
      </c>
      <c r="C40" s="357" t="s">
        <v>1646</v>
      </c>
      <c r="D40" s="356">
        <v>8000</v>
      </c>
    </row>
    <row r="41" ht="31.95" customHeight="1" spans="1:4">
      <c r="A41" s="359"/>
      <c r="B41" s="352">
        <v>8</v>
      </c>
      <c r="C41" s="357" t="s">
        <v>1647</v>
      </c>
      <c r="D41" s="356">
        <v>2500</v>
      </c>
    </row>
    <row r="42" ht="31.95" customHeight="1" spans="1:4">
      <c r="A42" s="359"/>
      <c r="B42" s="352">
        <v>9</v>
      </c>
      <c r="C42" s="357" t="s">
        <v>1648</v>
      </c>
      <c r="D42" s="356">
        <v>10000</v>
      </c>
    </row>
    <row r="43" ht="31.95" customHeight="1" spans="1:4">
      <c r="A43" s="359"/>
      <c r="B43" s="352">
        <v>10</v>
      </c>
      <c r="C43" s="357" t="s">
        <v>1649</v>
      </c>
      <c r="D43" s="356">
        <v>8000</v>
      </c>
    </row>
    <row r="44" ht="31.95" customHeight="1" spans="1:4">
      <c r="A44" s="359"/>
      <c r="B44" s="352">
        <v>11</v>
      </c>
      <c r="C44" s="357" t="s">
        <v>1650</v>
      </c>
      <c r="D44" s="356">
        <v>4600</v>
      </c>
    </row>
    <row r="45" ht="31.95" customHeight="1" spans="1:4">
      <c r="A45" s="360" t="s">
        <v>1343</v>
      </c>
      <c r="B45" s="352"/>
      <c r="C45" s="280" t="s">
        <v>1651</v>
      </c>
      <c r="D45" s="354">
        <f>SUM(D46:D50)</f>
        <v>74000</v>
      </c>
    </row>
    <row r="46" ht="31.95" customHeight="1" spans="1:4">
      <c r="A46" s="360"/>
      <c r="B46" s="352">
        <v>1</v>
      </c>
      <c r="C46" s="355" t="s">
        <v>1652</v>
      </c>
      <c r="D46" s="356">
        <v>20000</v>
      </c>
    </row>
    <row r="47" ht="31.95" customHeight="1" spans="1:4">
      <c r="A47" s="360"/>
      <c r="B47" s="352">
        <v>2</v>
      </c>
      <c r="C47" s="355" t="s">
        <v>1653</v>
      </c>
      <c r="D47" s="356">
        <v>20000</v>
      </c>
    </row>
    <row r="48" ht="31.95" customHeight="1" spans="1:4">
      <c r="A48" s="360" t="s">
        <v>1343</v>
      </c>
      <c r="B48" s="352">
        <v>3</v>
      </c>
      <c r="C48" s="355" t="s">
        <v>1654</v>
      </c>
      <c r="D48" s="356">
        <v>20000</v>
      </c>
    </row>
    <row r="49" ht="31.95" customHeight="1" spans="1:4">
      <c r="A49" s="360"/>
      <c r="B49" s="352">
        <v>4</v>
      </c>
      <c r="C49" s="355" t="s">
        <v>1652</v>
      </c>
      <c r="D49" s="356">
        <v>7000</v>
      </c>
    </row>
    <row r="50" ht="28" customHeight="1" spans="1:4">
      <c r="A50" s="360"/>
      <c r="B50" s="352">
        <v>5</v>
      </c>
      <c r="C50" s="357" t="s">
        <v>1655</v>
      </c>
      <c r="D50" s="356">
        <v>7000</v>
      </c>
    </row>
    <row r="51" ht="31" customHeight="1" spans="1:4">
      <c r="A51" s="361" t="s">
        <v>1656</v>
      </c>
      <c r="B51" s="352"/>
      <c r="C51" s="280" t="s">
        <v>1657</v>
      </c>
      <c r="D51" s="354">
        <f>SUM(D52:D61)</f>
        <v>212700</v>
      </c>
    </row>
    <row r="52" ht="30" customHeight="1" spans="1:4">
      <c r="A52" s="361"/>
      <c r="B52" s="352">
        <v>1</v>
      </c>
      <c r="C52" s="355" t="s">
        <v>1658</v>
      </c>
      <c r="D52" s="356">
        <v>20000</v>
      </c>
    </row>
    <row r="53" ht="30" customHeight="1" spans="1:4">
      <c r="A53" s="361"/>
      <c r="B53" s="352">
        <v>2</v>
      </c>
      <c r="C53" s="355" t="s">
        <v>1659</v>
      </c>
      <c r="D53" s="356">
        <v>30000</v>
      </c>
    </row>
    <row r="54" ht="30" customHeight="1" spans="1:4">
      <c r="A54" s="361"/>
      <c r="B54" s="352">
        <v>3</v>
      </c>
      <c r="C54" s="355" t="s">
        <v>1660</v>
      </c>
      <c r="D54" s="356">
        <v>20000</v>
      </c>
    </row>
    <row r="55" ht="30" customHeight="1" spans="1:4">
      <c r="A55" s="361"/>
      <c r="B55" s="352">
        <v>4</v>
      </c>
      <c r="C55" s="355" t="s">
        <v>1661</v>
      </c>
      <c r="D55" s="356">
        <v>6500</v>
      </c>
    </row>
    <row r="56" ht="30" customHeight="1" spans="1:4">
      <c r="A56" s="361"/>
      <c r="B56" s="352">
        <v>5</v>
      </c>
      <c r="C56" s="355" t="s">
        <v>1662</v>
      </c>
      <c r="D56" s="356">
        <v>50200</v>
      </c>
    </row>
    <row r="57" ht="30" customHeight="1" spans="1:4">
      <c r="A57" s="361"/>
      <c r="B57" s="352">
        <v>6</v>
      </c>
      <c r="C57" s="355" t="s">
        <v>1663</v>
      </c>
      <c r="D57" s="356">
        <v>7000</v>
      </c>
    </row>
    <row r="58" ht="30" customHeight="1" spans="1:4">
      <c r="A58" s="361"/>
      <c r="B58" s="352">
        <v>7</v>
      </c>
      <c r="C58" s="355" t="s">
        <v>1664</v>
      </c>
      <c r="D58" s="356">
        <v>6000</v>
      </c>
    </row>
    <row r="59" ht="30" customHeight="1" spans="1:4">
      <c r="A59" s="361"/>
      <c r="B59" s="352">
        <v>8</v>
      </c>
      <c r="C59" s="355" t="s">
        <v>1665</v>
      </c>
      <c r="D59" s="356">
        <v>46600</v>
      </c>
    </row>
    <row r="60" ht="30" customHeight="1" spans="1:4">
      <c r="A60" s="361"/>
      <c r="B60" s="352">
        <v>9</v>
      </c>
      <c r="C60" s="355" t="s">
        <v>1666</v>
      </c>
      <c r="D60" s="356">
        <v>6400</v>
      </c>
    </row>
    <row r="61" ht="30" customHeight="1" spans="1:4">
      <c r="A61" s="361"/>
      <c r="B61" s="352">
        <v>10</v>
      </c>
      <c r="C61" s="355" t="s">
        <v>1667</v>
      </c>
      <c r="D61" s="356">
        <v>20000</v>
      </c>
    </row>
    <row r="62" ht="30" customHeight="1" spans="1:4">
      <c r="A62" s="362" t="s">
        <v>1668</v>
      </c>
      <c r="B62" s="352"/>
      <c r="C62" s="363" t="s">
        <v>1669</v>
      </c>
      <c r="D62" s="354">
        <f>SUM(D63:D72)</f>
        <v>181000</v>
      </c>
    </row>
    <row r="63" ht="30" customHeight="1" spans="1:4">
      <c r="A63" s="364"/>
      <c r="B63" s="352">
        <v>1</v>
      </c>
      <c r="C63" s="355" t="s">
        <v>1670</v>
      </c>
      <c r="D63" s="356">
        <v>35000</v>
      </c>
    </row>
    <row r="64" ht="30" customHeight="1" spans="1:4">
      <c r="A64" s="364"/>
      <c r="B64" s="352">
        <v>2</v>
      </c>
      <c r="C64" s="355" t="s">
        <v>1671</v>
      </c>
      <c r="D64" s="356">
        <v>30000</v>
      </c>
    </row>
    <row r="65" ht="30" customHeight="1" spans="1:4">
      <c r="A65" s="364"/>
      <c r="B65" s="352">
        <v>3</v>
      </c>
      <c r="C65" s="355" t="s">
        <v>1672</v>
      </c>
      <c r="D65" s="356">
        <v>10000</v>
      </c>
    </row>
    <row r="66" ht="30" customHeight="1" spans="1:4">
      <c r="A66" s="364"/>
      <c r="B66" s="352">
        <v>4</v>
      </c>
      <c r="C66" s="355" t="s">
        <v>1672</v>
      </c>
      <c r="D66" s="356">
        <v>7000</v>
      </c>
    </row>
    <row r="67" ht="30" customHeight="1" spans="1:4">
      <c r="A67" s="364"/>
      <c r="B67" s="352">
        <v>5</v>
      </c>
      <c r="C67" s="355" t="s">
        <v>1673</v>
      </c>
      <c r="D67" s="356">
        <v>5000</v>
      </c>
    </row>
    <row r="68" ht="30" customHeight="1" spans="1:4">
      <c r="A68" s="364"/>
      <c r="B68" s="352">
        <v>6</v>
      </c>
      <c r="C68" s="355" t="s">
        <v>1674</v>
      </c>
      <c r="D68" s="356">
        <v>30000</v>
      </c>
    </row>
    <row r="69" ht="30" customHeight="1" spans="1:4">
      <c r="A69" s="364"/>
      <c r="B69" s="352">
        <v>7</v>
      </c>
      <c r="C69" s="357" t="s">
        <v>1675</v>
      </c>
      <c r="D69" s="356">
        <v>5000</v>
      </c>
    </row>
    <row r="70" ht="30" customHeight="1" spans="1:4">
      <c r="A70" s="365"/>
      <c r="B70" s="352">
        <v>8</v>
      </c>
      <c r="C70" s="357" t="s">
        <v>1676</v>
      </c>
      <c r="D70" s="356">
        <v>35000</v>
      </c>
    </row>
    <row r="71" ht="30" customHeight="1" spans="1:4">
      <c r="A71" s="362" t="s">
        <v>1668</v>
      </c>
      <c r="B71" s="352">
        <v>9</v>
      </c>
      <c r="C71" s="357" t="s">
        <v>1677</v>
      </c>
      <c r="D71" s="356">
        <v>12000</v>
      </c>
    </row>
    <row r="72" ht="30" customHeight="1" spans="1:4">
      <c r="A72" s="365"/>
      <c r="B72" s="352">
        <v>10</v>
      </c>
      <c r="C72" s="357" t="s">
        <v>1678</v>
      </c>
      <c r="D72" s="356">
        <v>12000</v>
      </c>
    </row>
  </sheetData>
  <mergeCells count="10">
    <mergeCell ref="A2:D2"/>
    <mergeCell ref="A6:A18"/>
    <mergeCell ref="A19:A25"/>
    <mergeCell ref="A26:A32"/>
    <mergeCell ref="A33:A44"/>
    <mergeCell ref="A45:A47"/>
    <mergeCell ref="A48:A50"/>
    <mergeCell ref="A51:A61"/>
    <mergeCell ref="A62:A70"/>
    <mergeCell ref="A71:A72"/>
  </mergeCells>
  <pageMargins left="0.700694444444445" right="0.700694444444445" top="0.751388888888889" bottom="0.751388888888889" header="0.298611111111111" footer="0.298611111111111"/>
  <pageSetup paperSize="9" scale="97" fitToHeight="0" orientation="portrait"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36"/>
  <sheetViews>
    <sheetView showZeros="0" view="pageBreakPreview" zoomScaleNormal="100" workbookViewId="0">
      <pane ySplit="5" topLeftCell="A6" activePane="bottomLeft" state="frozen"/>
      <selection/>
      <selection pane="bottomLeft" activeCell="E26" sqref="E26"/>
    </sheetView>
  </sheetViews>
  <sheetFormatPr defaultColWidth="7.7" defaultRowHeight="13.5" outlineLevelCol="5"/>
  <cols>
    <col min="1" max="1" width="39" style="318" customWidth="1"/>
    <col min="2" max="2" width="10.2" style="318" customWidth="1"/>
    <col min="3" max="3" width="10.2" style="319" customWidth="1"/>
    <col min="4" max="4" width="10.9" style="319" customWidth="1"/>
    <col min="5" max="6" width="10.9" style="318" customWidth="1"/>
    <col min="7" max="16384" width="7.7" style="318"/>
  </cols>
  <sheetData>
    <row r="1" ht="14.25" spans="1:5">
      <c r="A1" s="297" t="str">
        <f>目录!A17</f>
        <v>表14</v>
      </c>
      <c r="B1" s="297"/>
      <c r="C1" s="296"/>
      <c r="D1" s="296"/>
      <c r="E1" s="295"/>
    </row>
    <row r="2" s="317" customFormat="1" ht="25.95" customHeight="1" spans="1:5">
      <c r="A2" s="298" t="str">
        <f>目录!B17</f>
        <v>2024年全市国有资本经营收入预算表</v>
      </c>
      <c r="B2" s="298"/>
      <c r="C2" s="299"/>
      <c r="D2" s="299"/>
      <c r="E2" s="298"/>
    </row>
    <row r="3" ht="21" customHeight="1" spans="1:6">
      <c r="A3" s="295"/>
      <c r="B3" s="295"/>
      <c r="C3" s="301"/>
      <c r="D3" s="301"/>
      <c r="E3" s="328" t="s">
        <v>39</v>
      </c>
      <c r="F3" s="328"/>
    </row>
    <row r="4" ht="21" customHeight="1" spans="1:6">
      <c r="A4" s="303" t="s">
        <v>40</v>
      </c>
      <c r="B4" s="280" t="s">
        <v>41</v>
      </c>
      <c r="C4" s="280" t="s">
        <v>42</v>
      </c>
      <c r="D4" s="280" t="s">
        <v>43</v>
      </c>
      <c r="E4" s="280"/>
      <c r="F4" s="280"/>
    </row>
    <row r="5" ht="33" customHeight="1" spans="1:6">
      <c r="A5" s="303"/>
      <c r="B5" s="280"/>
      <c r="C5" s="280"/>
      <c r="D5" s="281" t="s">
        <v>46</v>
      </c>
      <c r="E5" s="224" t="s">
        <v>47</v>
      </c>
      <c r="F5" s="224" t="s">
        <v>48</v>
      </c>
    </row>
    <row r="6" ht="25" customHeight="1" spans="1:6">
      <c r="A6" s="329" t="s">
        <v>1679</v>
      </c>
      <c r="B6" s="305">
        <f>SUM(B7:B19)</f>
        <v>4000</v>
      </c>
      <c r="C6" s="305">
        <f>SUM(C7:C19)</f>
        <v>3238.2</v>
      </c>
      <c r="D6" s="305">
        <f>SUM(D7:D19)</f>
        <v>4860</v>
      </c>
      <c r="E6" s="257">
        <f>IFERROR(D6/B6,"")</f>
        <v>1.215</v>
      </c>
      <c r="F6" s="257">
        <f>IFERROR(D6/C6,"")</f>
        <v>1.50083379655364</v>
      </c>
    </row>
    <row r="7" ht="25" customHeight="1" spans="1:6">
      <c r="A7" s="331" t="s">
        <v>1680</v>
      </c>
      <c r="B7" s="343"/>
      <c r="C7" s="307"/>
      <c r="D7" s="307"/>
      <c r="E7" s="261" t="str">
        <f t="shared" ref="E7:E18" si="0">IFERROR(D7/B7,"")</f>
        <v/>
      </c>
      <c r="F7" s="261" t="str">
        <f t="shared" ref="F7:F18" si="1">IFERROR(D7/C7,"")</f>
        <v/>
      </c>
    </row>
    <row r="8" ht="25" customHeight="1" spans="1:6">
      <c r="A8" s="331" t="s">
        <v>1681</v>
      </c>
      <c r="B8" s="343"/>
      <c r="C8" s="307"/>
      <c r="D8" s="307"/>
      <c r="E8" s="261" t="str">
        <f t="shared" si="0"/>
        <v/>
      </c>
      <c r="F8" s="261" t="str">
        <f t="shared" si="1"/>
        <v/>
      </c>
    </row>
    <row r="9" ht="25" customHeight="1" spans="1:6">
      <c r="A9" s="331" t="s">
        <v>1682</v>
      </c>
      <c r="B9" s="343"/>
      <c r="C9" s="307"/>
      <c r="D9" s="307"/>
      <c r="E9" s="261" t="str">
        <f t="shared" si="0"/>
        <v/>
      </c>
      <c r="F9" s="261" t="str">
        <f t="shared" si="1"/>
        <v/>
      </c>
    </row>
    <row r="10" ht="25" customHeight="1" spans="1:6">
      <c r="A10" s="331" t="s">
        <v>1683</v>
      </c>
      <c r="B10" s="343"/>
      <c r="C10" s="307"/>
      <c r="D10" s="307"/>
      <c r="E10" s="261" t="str">
        <f t="shared" si="0"/>
        <v/>
      </c>
      <c r="F10" s="261" t="str">
        <f t="shared" si="1"/>
        <v/>
      </c>
    </row>
    <row r="11" ht="25" customHeight="1" spans="1:6">
      <c r="A11" s="331" t="s">
        <v>1684</v>
      </c>
      <c r="B11" s="343"/>
      <c r="C11" s="307"/>
      <c r="D11" s="307"/>
      <c r="E11" s="261" t="str">
        <f t="shared" si="0"/>
        <v/>
      </c>
      <c r="F11" s="261" t="str">
        <f t="shared" si="1"/>
        <v/>
      </c>
    </row>
    <row r="12" ht="25" customHeight="1" spans="1:6">
      <c r="A12" s="331" t="s">
        <v>1685</v>
      </c>
      <c r="B12" s="343"/>
      <c r="C12" s="307"/>
      <c r="D12" s="307"/>
      <c r="E12" s="261" t="str">
        <f t="shared" si="0"/>
        <v/>
      </c>
      <c r="F12" s="261" t="str">
        <f t="shared" si="1"/>
        <v/>
      </c>
    </row>
    <row r="13" ht="25" customHeight="1" spans="1:6">
      <c r="A13" s="331" t="s">
        <v>1686</v>
      </c>
      <c r="B13" s="343"/>
      <c r="C13" s="307"/>
      <c r="D13" s="307"/>
      <c r="E13" s="261" t="str">
        <f t="shared" si="0"/>
        <v/>
      </c>
      <c r="F13" s="261" t="str">
        <f t="shared" si="1"/>
        <v/>
      </c>
    </row>
    <row r="14" ht="25" customHeight="1" spans="1:6">
      <c r="A14" s="331" t="s">
        <v>1687</v>
      </c>
      <c r="B14" s="343"/>
      <c r="C14" s="307"/>
      <c r="D14" s="307"/>
      <c r="E14" s="261" t="str">
        <f t="shared" si="0"/>
        <v/>
      </c>
      <c r="F14" s="261" t="str">
        <f t="shared" si="1"/>
        <v/>
      </c>
    </row>
    <row r="15" ht="25" customHeight="1" spans="1:6">
      <c r="A15" s="331" t="s">
        <v>1688</v>
      </c>
      <c r="B15" s="343"/>
      <c r="C15" s="307"/>
      <c r="D15" s="307"/>
      <c r="E15" s="261" t="str">
        <f t="shared" si="0"/>
        <v/>
      </c>
      <c r="F15" s="261" t="str">
        <f t="shared" si="1"/>
        <v/>
      </c>
    </row>
    <row r="16" ht="25" customHeight="1" spans="1:6">
      <c r="A16" s="331" t="s">
        <v>1689</v>
      </c>
      <c r="B16" s="343"/>
      <c r="C16" s="307"/>
      <c r="D16" s="307"/>
      <c r="E16" s="261" t="str">
        <f t="shared" si="0"/>
        <v/>
      </c>
      <c r="F16" s="261" t="str">
        <f t="shared" si="1"/>
        <v/>
      </c>
    </row>
    <row r="17" ht="25" customHeight="1" spans="1:6">
      <c r="A17" s="331" t="s">
        <v>1690</v>
      </c>
      <c r="B17" s="343"/>
      <c r="C17" s="307"/>
      <c r="D17" s="307"/>
      <c r="E17" s="261" t="str">
        <f t="shared" si="0"/>
        <v/>
      </c>
      <c r="F17" s="261" t="str">
        <f t="shared" si="1"/>
        <v/>
      </c>
    </row>
    <row r="18" ht="25" customHeight="1" spans="1:6">
      <c r="A18" s="331" t="s">
        <v>1691</v>
      </c>
      <c r="B18" s="343"/>
      <c r="C18" s="307"/>
      <c r="D18" s="307"/>
      <c r="E18" s="261" t="str">
        <f t="shared" si="0"/>
        <v/>
      </c>
      <c r="F18" s="261" t="str">
        <f t="shared" si="1"/>
        <v/>
      </c>
    </row>
    <row r="19" ht="25" customHeight="1" spans="1:6">
      <c r="A19" s="331" t="s">
        <v>1692</v>
      </c>
      <c r="B19" s="343">
        <v>4000</v>
      </c>
      <c r="C19" s="307">
        <v>3238.2</v>
      </c>
      <c r="D19" s="307">
        <v>4860</v>
      </c>
      <c r="E19" s="257">
        <f t="shared" ref="E19:E36" si="2">IFERROR(D19/B19,"")</f>
        <v>1.215</v>
      </c>
      <c r="F19" s="257">
        <f t="shared" ref="F19:F36" si="3">IFERROR(D19/C19,"")</f>
        <v>1.50083379655364</v>
      </c>
    </row>
    <row r="20" ht="25" customHeight="1" spans="1:6">
      <c r="A20" s="329" t="s">
        <v>1693</v>
      </c>
      <c r="B20" s="305">
        <f>SUM(B21:B24)</f>
        <v>0</v>
      </c>
      <c r="C20" s="305">
        <f>SUM(C21:C24)</f>
        <v>56.4308</v>
      </c>
      <c r="D20" s="305">
        <f>SUM(D21:D24)</f>
        <v>0</v>
      </c>
      <c r="E20" s="257" t="str">
        <f t="shared" si="2"/>
        <v/>
      </c>
      <c r="F20" s="257">
        <f t="shared" si="3"/>
        <v>0</v>
      </c>
    </row>
    <row r="21" ht="25" customHeight="1" spans="1:6">
      <c r="A21" s="331" t="s">
        <v>1694</v>
      </c>
      <c r="B21" s="343"/>
      <c r="C21" s="307"/>
      <c r="D21" s="307"/>
      <c r="E21" s="261" t="str">
        <f t="shared" si="2"/>
        <v/>
      </c>
      <c r="F21" s="261" t="str">
        <f t="shared" si="3"/>
        <v/>
      </c>
    </row>
    <row r="22" ht="25" customHeight="1" spans="1:6">
      <c r="A22" s="331" t="s">
        <v>1695</v>
      </c>
      <c r="B22" s="343"/>
      <c r="C22" s="307"/>
      <c r="D22" s="307"/>
      <c r="E22" s="261" t="str">
        <f t="shared" si="2"/>
        <v/>
      </c>
      <c r="F22" s="261" t="str">
        <f t="shared" si="3"/>
        <v/>
      </c>
    </row>
    <row r="23" ht="25" customHeight="1" spans="1:6">
      <c r="A23" s="331" t="s">
        <v>1696</v>
      </c>
      <c r="B23" s="343"/>
      <c r="C23" s="307"/>
      <c r="D23" s="307"/>
      <c r="E23" s="261" t="str">
        <f t="shared" si="2"/>
        <v/>
      </c>
      <c r="F23" s="261" t="str">
        <f t="shared" si="3"/>
        <v/>
      </c>
    </row>
    <row r="24" ht="25" customHeight="1" spans="1:6">
      <c r="A24" s="331" t="s">
        <v>1697</v>
      </c>
      <c r="B24" s="343"/>
      <c r="C24" s="307">
        <v>56.4308</v>
      </c>
      <c r="D24" s="307"/>
      <c r="E24" s="261" t="str">
        <f t="shared" si="2"/>
        <v/>
      </c>
      <c r="F24" s="261">
        <f t="shared" si="3"/>
        <v>0</v>
      </c>
    </row>
    <row r="25" ht="25" customHeight="1" spans="1:6">
      <c r="A25" s="329" t="s">
        <v>1698</v>
      </c>
      <c r="B25" s="305">
        <f>SUM(B26:B29)</f>
        <v>0</v>
      </c>
      <c r="C25" s="305">
        <f>SUM(C26:C29)</f>
        <v>0</v>
      </c>
      <c r="D25" s="305">
        <f>SUM(D26:D29)</f>
        <v>0</v>
      </c>
      <c r="E25" s="257" t="str">
        <f t="shared" si="2"/>
        <v/>
      </c>
      <c r="F25" s="257" t="str">
        <f t="shared" si="3"/>
        <v/>
      </c>
    </row>
    <row r="26" ht="25" customHeight="1" spans="1:6">
      <c r="A26" s="331" t="s">
        <v>1699</v>
      </c>
      <c r="B26" s="343"/>
      <c r="C26" s="307"/>
      <c r="D26" s="307"/>
      <c r="E26" s="261" t="str">
        <f t="shared" si="2"/>
        <v/>
      </c>
      <c r="F26" s="261" t="str">
        <f t="shared" si="3"/>
        <v/>
      </c>
    </row>
    <row r="27" ht="25" customHeight="1" spans="1:6">
      <c r="A27" s="331" t="s">
        <v>1700</v>
      </c>
      <c r="B27" s="343"/>
      <c r="C27" s="307"/>
      <c r="D27" s="307"/>
      <c r="E27" s="261" t="str">
        <f t="shared" si="2"/>
        <v/>
      </c>
      <c r="F27" s="261" t="str">
        <f t="shared" si="3"/>
        <v/>
      </c>
    </row>
    <row r="28" ht="25" customHeight="1" spans="1:6">
      <c r="A28" s="331" t="s">
        <v>1701</v>
      </c>
      <c r="B28" s="343"/>
      <c r="C28" s="307"/>
      <c r="D28" s="307"/>
      <c r="E28" s="261" t="str">
        <f t="shared" si="2"/>
        <v/>
      </c>
      <c r="F28" s="261" t="str">
        <f t="shared" si="3"/>
        <v/>
      </c>
    </row>
    <row r="29" ht="25" customHeight="1" spans="1:6">
      <c r="A29" s="334" t="s">
        <v>1702</v>
      </c>
      <c r="B29" s="343"/>
      <c r="C29" s="307"/>
      <c r="D29" s="307"/>
      <c r="E29" s="261" t="str">
        <f t="shared" si="2"/>
        <v/>
      </c>
      <c r="F29" s="261" t="str">
        <f t="shared" si="3"/>
        <v/>
      </c>
    </row>
    <row r="30" ht="25" customHeight="1" spans="1:6">
      <c r="A30" s="329" t="s">
        <v>1703</v>
      </c>
      <c r="B30" s="305">
        <f>SUM(B31:B33)</f>
        <v>0</v>
      </c>
      <c r="C30" s="305">
        <f>SUM(C31:C33)</f>
        <v>0</v>
      </c>
      <c r="D30" s="305">
        <f>SUM(D31:D33)</f>
        <v>0</v>
      </c>
      <c r="E30" s="257" t="str">
        <f t="shared" si="2"/>
        <v/>
      </c>
      <c r="F30" s="257" t="str">
        <f t="shared" si="3"/>
        <v/>
      </c>
    </row>
    <row r="31" ht="25" customHeight="1" spans="1:6">
      <c r="A31" s="335" t="s">
        <v>1704</v>
      </c>
      <c r="B31" s="343"/>
      <c r="C31" s="307"/>
      <c r="D31" s="307"/>
      <c r="E31" s="261" t="str">
        <f t="shared" si="2"/>
        <v/>
      </c>
      <c r="F31" s="261" t="str">
        <f t="shared" si="3"/>
        <v/>
      </c>
    </row>
    <row r="32" ht="25" customHeight="1" spans="1:6">
      <c r="A32" s="335" t="s">
        <v>1705</v>
      </c>
      <c r="B32" s="343"/>
      <c r="C32" s="307"/>
      <c r="D32" s="307"/>
      <c r="E32" s="261" t="str">
        <f t="shared" si="2"/>
        <v/>
      </c>
      <c r="F32" s="261" t="str">
        <f t="shared" si="3"/>
        <v/>
      </c>
    </row>
    <row r="33" ht="25" customHeight="1" spans="1:6">
      <c r="A33" s="335" t="s">
        <v>1706</v>
      </c>
      <c r="B33" s="343"/>
      <c r="C33" s="307"/>
      <c r="D33" s="307"/>
      <c r="E33" s="261" t="str">
        <f t="shared" si="2"/>
        <v/>
      </c>
      <c r="F33" s="261" t="str">
        <f t="shared" si="3"/>
        <v/>
      </c>
    </row>
    <row r="34" ht="25" customHeight="1" spans="1:6">
      <c r="A34" s="329" t="s">
        <v>1707</v>
      </c>
      <c r="B34" s="305"/>
      <c r="C34" s="305"/>
      <c r="D34" s="305"/>
      <c r="E34" s="257" t="str">
        <f t="shared" si="2"/>
        <v/>
      </c>
      <c r="F34" s="257" t="str">
        <f t="shared" si="3"/>
        <v/>
      </c>
    </row>
    <row r="35" ht="25" customHeight="1" spans="1:6">
      <c r="A35" s="329"/>
      <c r="B35" s="344"/>
      <c r="C35" s="345"/>
      <c r="D35" s="345"/>
      <c r="E35" s="257"/>
      <c r="F35" s="257"/>
    </row>
    <row r="36" ht="25" customHeight="1" spans="1:6">
      <c r="A36" s="346" t="s">
        <v>75</v>
      </c>
      <c r="B36" s="305">
        <f>SUM(B6,B20,B25,B30,B34)</f>
        <v>4000</v>
      </c>
      <c r="C36" s="305">
        <f>SUM(C6,C20,C25,C30,C34)</f>
        <v>3294.6308</v>
      </c>
      <c r="D36" s="305">
        <f>SUM(D6,D20,D25,D30,D34)</f>
        <v>4860</v>
      </c>
      <c r="E36" s="257">
        <f t="shared" si="2"/>
        <v>1.215</v>
      </c>
      <c r="F36" s="257">
        <f>IFERROR(D36/C36,"")</f>
        <v>1.47512734962594</v>
      </c>
    </row>
  </sheetData>
  <mergeCells count="6">
    <mergeCell ref="A2:E2"/>
    <mergeCell ref="E3:F3"/>
    <mergeCell ref="D4:F4"/>
    <mergeCell ref="A4:A5"/>
    <mergeCell ref="B4:B5"/>
    <mergeCell ref="C4:C5"/>
  </mergeCells>
  <printOptions horizontalCentered="1"/>
  <pageMargins left="0.747916666666667" right="0.747916666666667" top="0.590277777777778" bottom="0.590277777777778" header="0.511805555555556" footer="0.511805555555556"/>
  <pageSetup paperSize="9" scale="88" fitToHeight="0" orientation="portrait" horizontalDpi="300" verticalDpi="300"/>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43"/>
  <sheetViews>
    <sheetView showZeros="0" view="pageBreakPreview" zoomScaleNormal="100" workbookViewId="0">
      <pane ySplit="5" topLeftCell="A6" activePane="bottomLeft" state="frozen"/>
      <selection/>
      <selection pane="bottomLeft" activeCell="D39" sqref="D39"/>
    </sheetView>
  </sheetViews>
  <sheetFormatPr defaultColWidth="7.7" defaultRowHeight="13.5" outlineLevelCol="5"/>
  <cols>
    <col min="1" max="1" width="39" style="318" customWidth="1"/>
    <col min="2" max="2" width="10.2" style="318" customWidth="1"/>
    <col min="3" max="3" width="10.2" style="319" customWidth="1"/>
    <col min="4" max="4" width="9.6" style="319" customWidth="1"/>
    <col min="5" max="6" width="9.6" style="318" customWidth="1"/>
    <col min="7" max="16384" width="7.7" style="318"/>
  </cols>
  <sheetData>
    <row r="1" ht="14.25" spans="1:6">
      <c r="A1" s="320" t="str">
        <f>目录!A18</f>
        <v>表15</v>
      </c>
      <c r="B1" s="320"/>
      <c r="C1" s="321"/>
      <c r="D1" s="321"/>
      <c r="E1" s="322"/>
      <c r="F1" s="323"/>
    </row>
    <row r="2" s="317" customFormat="1" ht="25.95" customHeight="1" spans="1:6">
      <c r="A2" s="324" t="str">
        <f>目录!B18</f>
        <v>2024年市级国有资本经营收入预算表</v>
      </c>
      <c r="B2" s="324"/>
      <c r="C2" s="325"/>
      <c r="D2" s="325"/>
      <c r="E2" s="324"/>
      <c r="F2" s="326"/>
    </row>
    <row r="3" ht="21" customHeight="1" spans="1:6">
      <c r="A3" s="322"/>
      <c r="B3" s="322"/>
      <c r="C3" s="327"/>
      <c r="D3" s="327"/>
      <c r="E3" s="328" t="s">
        <v>39</v>
      </c>
      <c r="F3" s="328"/>
    </row>
    <row r="4" ht="25" customHeight="1" spans="1:6">
      <c r="A4" s="303" t="s">
        <v>40</v>
      </c>
      <c r="B4" s="280" t="s">
        <v>41</v>
      </c>
      <c r="C4" s="280" t="s">
        <v>42</v>
      </c>
      <c r="D4" s="280" t="s">
        <v>43</v>
      </c>
      <c r="E4" s="280"/>
      <c r="F4" s="280"/>
    </row>
    <row r="5" ht="33" customHeight="1" spans="1:6">
      <c r="A5" s="303"/>
      <c r="B5" s="280"/>
      <c r="C5" s="280"/>
      <c r="D5" s="281" t="s">
        <v>46</v>
      </c>
      <c r="E5" s="224" t="s">
        <v>47</v>
      </c>
      <c r="F5" s="224" t="s">
        <v>48</v>
      </c>
    </row>
    <row r="6" ht="25" customHeight="1" spans="1:6">
      <c r="A6" s="329" t="s">
        <v>1679</v>
      </c>
      <c r="B6" s="330">
        <f>SUM(B7:B19)</f>
        <v>4000</v>
      </c>
      <c r="C6" s="330">
        <f>SUM(C7:C19)</f>
        <v>3238.2</v>
      </c>
      <c r="D6" s="330">
        <f>SUM(D7:D19)</f>
        <v>4860</v>
      </c>
      <c r="E6" s="120">
        <f t="shared" ref="E6:E34" si="0">IFERROR(D6/B6,"")</f>
        <v>1.215</v>
      </c>
      <c r="F6" s="120">
        <f t="shared" ref="F6:F34" si="1">IFERROR(D6/C6,"")</f>
        <v>1.50083379655364</v>
      </c>
    </row>
    <row r="7" ht="25" customHeight="1" spans="1:6">
      <c r="A7" s="331" t="s">
        <v>1680</v>
      </c>
      <c r="B7" s="332"/>
      <c r="C7" s="333"/>
      <c r="D7" s="333"/>
      <c r="E7" s="103" t="str">
        <f t="shared" si="0"/>
        <v/>
      </c>
      <c r="F7" s="103" t="str">
        <f t="shared" si="1"/>
        <v/>
      </c>
    </row>
    <row r="8" ht="25" customHeight="1" spans="1:6">
      <c r="A8" s="331" t="s">
        <v>1681</v>
      </c>
      <c r="B8" s="332"/>
      <c r="C8" s="333"/>
      <c r="D8" s="333"/>
      <c r="E8" s="103" t="str">
        <f t="shared" si="0"/>
        <v/>
      </c>
      <c r="F8" s="103" t="str">
        <f t="shared" si="1"/>
        <v/>
      </c>
    </row>
    <row r="9" ht="25" customHeight="1" spans="1:6">
      <c r="A9" s="331" t="s">
        <v>1682</v>
      </c>
      <c r="B9" s="332"/>
      <c r="C9" s="333"/>
      <c r="D9" s="333"/>
      <c r="E9" s="103" t="str">
        <f t="shared" si="0"/>
        <v/>
      </c>
      <c r="F9" s="103" t="str">
        <f t="shared" si="1"/>
        <v/>
      </c>
    </row>
    <row r="10" ht="25" customHeight="1" spans="1:6">
      <c r="A10" s="331" t="s">
        <v>1683</v>
      </c>
      <c r="B10" s="332"/>
      <c r="C10" s="333"/>
      <c r="D10" s="333"/>
      <c r="E10" s="103" t="str">
        <f t="shared" si="0"/>
        <v/>
      </c>
      <c r="F10" s="103" t="str">
        <f t="shared" si="1"/>
        <v/>
      </c>
    </row>
    <row r="11" ht="25" customHeight="1" spans="1:6">
      <c r="A11" s="331" t="s">
        <v>1684</v>
      </c>
      <c r="B11" s="332"/>
      <c r="C11" s="333"/>
      <c r="D11" s="333"/>
      <c r="E11" s="103" t="str">
        <f t="shared" si="0"/>
        <v/>
      </c>
      <c r="F11" s="103" t="str">
        <f t="shared" si="1"/>
        <v/>
      </c>
    </row>
    <row r="12" ht="25" customHeight="1" spans="1:6">
      <c r="A12" s="331" t="s">
        <v>1685</v>
      </c>
      <c r="B12" s="332"/>
      <c r="C12" s="333"/>
      <c r="D12" s="333"/>
      <c r="E12" s="103" t="str">
        <f t="shared" si="0"/>
        <v/>
      </c>
      <c r="F12" s="103" t="str">
        <f t="shared" si="1"/>
        <v/>
      </c>
    </row>
    <row r="13" ht="25" customHeight="1" spans="1:6">
      <c r="A13" s="331" t="s">
        <v>1686</v>
      </c>
      <c r="B13" s="332"/>
      <c r="C13" s="333"/>
      <c r="D13" s="333"/>
      <c r="E13" s="103" t="str">
        <f t="shared" si="0"/>
        <v/>
      </c>
      <c r="F13" s="103" t="str">
        <f t="shared" si="1"/>
        <v/>
      </c>
    </row>
    <row r="14" ht="25" customHeight="1" spans="1:6">
      <c r="A14" s="331" t="s">
        <v>1687</v>
      </c>
      <c r="B14" s="332"/>
      <c r="C14" s="333"/>
      <c r="D14" s="333"/>
      <c r="E14" s="103" t="str">
        <f t="shared" si="0"/>
        <v/>
      </c>
      <c r="F14" s="103" t="str">
        <f t="shared" si="1"/>
        <v/>
      </c>
    </row>
    <row r="15" ht="25" customHeight="1" spans="1:6">
      <c r="A15" s="331" t="s">
        <v>1688</v>
      </c>
      <c r="B15" s="332"/>
      <c r="C15" s="333"/>
      <c r="D15" s="333"/>
      <c r="E15" s="103" t="str">
        <f t="shared" si="0"/>
        <v/>
      </c>
      <c r="F15" s="103" t="str">
        <f t="shared" si="1"/>
        <v/>
      </c>
    </row>
    <row r="16" ht="25" customHeight="1" spans="1:6">
      <c r="A16" s="331" t="s">
        <v>1689</v>
      </c>
      <c r="B16" s="332"/>
      <c r="C16" s="333"/>
      <c r="D16" s="333"/>
      <c r="E16" s="103" t="str">
        <f t="shared" si="0"/>
        <v/>
      </c>
      <c r="F16" s="103" t="str">
        <f t="shared" si="1"/>
        <v/>
      </c>
    </row>
    <row r="17" ht="25" customHeight="1" spans="1:6">
      <c r="A17" s="331" t="s">
        <v>1690</v>
      </c>
      <c r="B17" s="332"/>
      <c r="C17" s="333"/>
      <c r="D17" s="333"/>
      <c r="E17" s="103" t="str">
        <f t="shared" si="0"/>
        <v/>
      </c>
      <c r="F17" s="103" t="str">
        <f t="shared" si="1"/>
        <v/>
      </c>
    </row>
    <row r="18" ht="25" customHeight="1" spans="1:6">
      <c r="A18" s="331" t="s">
        <v>1691</v>
      </c>
      <c r="B18" s="332"/>
      <c r="C18" s="333"/>
      <c r="D18" s="333"/>
      <c r="E18" s="103" t="str">
        <f t="shared" si="0"/>
        <v/>
      </c>
      <c r="F18" s="103" t="str">
        <f t="shared" si="1"/>
        <v/>
      </c>
    </row>
    <row r="19" ht="25" customHeight="1" spans="1:6">
      <c r="A19" s="331" t="s">
        <v>1692</v>
      </c>
      <c r="B19" s="332">
        <v>4000</v>
      </c>
      <c r="C19" s="332">
        <v>3238.2</v>
      </c>
      <c r="D19" s="333">
        <v>4860</v>
      </c>
      <c r="E19" s="103">
        <f t="shared" si="0"/>
        <v>1.215</v>
      </c>
      <c r="F19" s="103">
        <f t="shared" si="1"/>
        <v>1.50083379655364</v>
      </c>
    </row>
    <row r="20" ht="25" customHeight="1" spans="1:6">
      <c r="A20" s="329" t="s">
        <v>1693</v>
      </c>
      <c r="B20" s="330">
        <f>SUM(B21:B24)</f>
        <v>0</v>
      </c>
      <c r="C20" s="330">
        <f>SUM(C21:C24)</f>
        <v>56.4308</v>
      </c>
      <c r="D20" s="330">
        <f>SUM(D21:D24)</f>
        <v>0</v>
      </c>
      <c r="E20" s="120" t="str">
        <f t="shared" si="0"/>
        <v/>
      </c>
      <c r="F20" s="120">
        <f t="shared" si="1"/>
        <v>0</v>
      </c>
    </row>
    <row r="21" ht="25" customHeight="1" spans="1:6">
      <c r="A21" s="331" t="s">
        <v>1694</v>
      </c>
      <c r="B21" s="332"/>
      <c r="C21" s="333"/>
      <c r="D21" s="333"/>
      <c r="E21" s="103" t="str">
        <f t="shared" si="0"/>
        <v/>
      </c>
      <c r="F21" s="103" t="str">
        <f t="shared" si="1"/>
        <v/>
      </c>
    </row>
    <row r="22" ht="25" customHeight="1" spans="1:6">
      <c r="A22" s="331" t="s">
        <v>1695</v>
      </c>
      <c r="B22" s="332"/>
      <c r="C22" s="333"/>
      <c r="D22" s="333"/>
      <c r="E22" s="103" t="str">
        <f t="shared" si="0"/>
        <v/>
      </c>
      <c r="F22" s="103" t="str">
        <f t="shared" si="1"/>
        <v/>
      </c>
    </row>
    <row r="23" ht="25" customHeight="1" spans="1:6">
      <c r="A23" s="331" t="s">
        <v>1696</v>
      </c>
      <c r="B23" s="332"/>
      <c r="C23" s="333"/>
      <c r="D23" s="333"/>
      <c r="E23" s="103" t="str">
        <f t="shared" si="0"/>
        <v/>
      </c>
      <c r="F23" s="103" t="str">
        <f t="shared" si="1"/>
        <v/>
      </c>
    </row>
    <row r="24" ht="25" customHeight="1" spans="1:6">
      <c r="A24" s="331" t="s">
        <v>1697</v>
      </c>
      <c r="B24" s="332"/>
      <c r="C24" s="333">
        <v>56.4308</v>
      </c>
      <c r="D24" s="333"/>
      <c r="E24" s="103" t="str">
        <f t="shared" si="0"/>
        <v/>
      </c>
      <c r="F24" s="103">
        <f t="shared" si="1"/>
        <v>0</v>
      </c>
    </row>
    <row r="25" ht="25" customHeight="1" spans="1:6">
      <c r="A25" s="329" t="s">
        <v>1698</v>
      </c>
      <c r="B25" s="330">
        <f>SUM(B26:B29)</f>
        <v>0</v>
      </c>
      <c r="C25" s="330">
        <f>SUM(C26:C29)</f>
        <v>0</v>
      </c>
      <c r="D25" s="330">
        <f>SUM(D26:D29)</f>
        <v>0</v>
      </c>
      <c r="E25" s="120" t="str">
        <f t="shared" si="0"/>
        <v/>
      </c>
      <c r="F25" s="120" t="str">
        <f t="shared" si="1"/>
        <v/>
      </c>
    </row>
    <row r="26" ht="25" customHeight="1" spans="1:6">
      <c r="A26" s="331" t="s">
        <v>1699</v>
      </c>
      <c r="B26" s="332"/>
      <c r="C26" s="333"/>
      <c r="D26" s="333"/>
      <c r="E26" s="103" t="str">
        <f t="shared" si="0"/>
        <v/>
      </c>
      <c r="F26" s="103" t="str">
        <f t="shared" si="1"/>
        <v/>
      </c>
    </row>
    <row r="27" ht="25" customHeight="1" spans="1:6">
      <c r="A27" s="331" t="s">
        <v>1700</v>
      </c>
      <c r="B27" s="332"/>
      <c r="C27" s="333"/>
      <c r="D27" s="333"/>
      <c r="E27" s="103" t="str">
        <f t="shared" si="0"/>
        <v/>
      </c>
      <c r="F27" s="103" t="str">
        <f t="shared" si="1"/>
        <v/>
      </c>
    </row>
    <row r="28" ht="25" customHeight="1" spans="1:6">
      <c r="A28" s="331" t="s">
        <v>1701</v>
      </c>
      <c r="B28" s="332"/>
      <c r="C28" s="333"/>
      <c r="D28" s="333"/>
      <c r="E28" s="103" t="str">
        <f t="shared" si="0"/>
        <v/>
      </c>
      <c r="F28" s="103" t="str">
        <f t="shared" si="1"/>
        <v/>
      </c>
    </row>
    <row r="29" ht="25" customHeight="1" spans="1:6">
      <c r="A29" s="334" t="s">
        <v>1702</v>
      </c>
      <c r="B29" s="332"/>
      <c r="C29" s="333"/>
      <c r="D29" s="333"/>
      <c r="E29" s="103" t="str">
        <f t="shared" si="0"/>
        <v/>
      </c>
      <c r="F29" s="103" t="str">
        <f t="shared" si="1"/>
        <v/>
      </c>
    </row>
    <row r="30" ht="25" customHeight="1" spans="1:6">
      <c r="A30" s="329" t="s">
        <v>1703</v>
      </c>
      <c r="B30" s="330">
        <f>SUM(B31:B33)</f>
        <v>0</v>
      </c>
      <c r="C30" s="330">
        <f>SUM(C31:C33)</f>
        <v>0</v>
      </c>
      <c r="D30" s="330">
        <f>SUM(D31:D33)</f>
        <v>0</v>
      </c>
      <c r="E30" s="120" t="str">
        <f t="shared" si="0"/>
        <v/>
      </c>
      <c r="F30" s="120" t="str">
        <f t="shared" si="1"/>
        <v/>
      </c>
    </row>
    <row r="31" ht="25" customHeight="1" spans="1:6">
      <c r="A31" s="335" t="s">
        <v>1704</v>
      </c>
      <c r="B31" s="332"/>
      <c r="C31" s="333"/>
      <c r="D31" s="333"/>
      <c r="E31" s="103" t="str">
        <f t="shared" si="0"/>
        <v/>
      </c>
      <c r="F31" s="103" t="str">
        <f t="shared" si="1"/>
        <v/>
      </c>
    </row>
    <row r="32" ht="25" customHeight="1" spans="1:6">
      <c r="A32" s="335" t="s">
        <v>1705</v>
      </c>
      <c r="B32" s="332"/>
      <c r="C32" s="333"/>
      <c r="D32" s="333"/>
      <c r="E32" s="103" t="str">
        <f t="shared" si="0"/>
        <v/>
      </c>
      <c r="F32" s="103" t="str">
        <f t="shared" si="1"/>
        <v/>
      </c>
    </row>
    <row r="33" ht="25" customHeight="1" spans="1:6">
      <c r="A33" s="335" t="s">
        <v>1706</v>
      </c>
      <c r="B33" s="332"/>
      <c r="C33" s="333"/>
      <c r="D33" s="333"/>
      <c r="E33" s="103" t="str">
        <f t="shared" si="0"/>
        <v/>
      </c>
      <c r="F33" s="103" t="str">
        <f t="shared" si="1"/>
        <v/>
      </c>
    </row>
    <row r="34" ht="25" customHeight="1" spans="1:6">
      <c r="A34" s="329" t="s">
        <v>1707</v>
      </c>
      <c r="B34" s="330"/>
      <c r="C34" s="330"/>
      <c r="D34" s="330"/>
      <c r="E34" s="120" t="str">
        <f t="shared" si="0"/>
        <v/>
      </c>
      <c r="F34" s="120" t="str">
        <f t="shared" si="1"/>
        <v/>
      </c>
    </row>
    <row r="35" ht="25" customHeight="1" spans="1:6">
      <c r="A35" s="329"/>
      <c r="B35" s="336"/>
      <c r="C35" s="337"/>
      <c r="D35" s="337"/>
      <c r="E35" s="120"/>
      <c r="F35" s="120"/>
    </row>
    <row r="36" ht="25" customHeight="1" spans="1:6">
      <c r="A36" s="338" t="s">
        <v>75</v>
      </c>
      <c r="B36" s="330">
        <f>SUM(B6,B20,B25,B30,B34)</f>
        <v>4000</v>
      </c>
      <c r="C36" s="330">
        <f>SUM(C6,C20,C25,C30,C34)</f>
        <v>3294.6308</v>
      </c>
      <c r="D36" s="330">
        <f>SUM(D6,D20,D25,D30,D34)</f>
        <v>4860</v>
      </c>
      <c r="E36" s="120">
        <f t="shared" ref="E36:E41" si="2">IFERROR(D36/B36,"")</f>
        <v>1.215</v>
      </c>
      <c r="F36" s="120">
        <f t="shared" ref="F36:F41" si="3">IFERROR(D36/C36,"")</f>
        <v>1.47512734962594</v>
      </c>
    </row>
    <row r="37" ht="25" customHeight="1" spans="1:6">
      <c r="A37" s="338"/>
      <c r="B37" s="330"/>
      <c r="C37" s="330"/>
      <c r="D37" s="330"/>
      <c r="E37" s="120"/>
      <c r="F37" s="120"/>
    </row>
    <row r="38" ht="25" customHeight="1" spans="1:6">
      <c r="A38" s="339" t="s">
        <v>1393</v>
      </c>
      <c r="B38" s="330">
        <f>SUM(B39:B41)</f>
        <v>2002</v>
      </c>
      <c r="C38" s="330">
        <f>SUM(C39:C41)</f>
        <v>1996</v>
      </c>
      <c r="D38" s="330">
        <f>SUM(D39:D41)</f>
        <v>1577.5629</v>
      </c>
      <c r="E38" s="120">
        <f>IFERROR(D38/B38,"")</f>
        <v>0.787993456543457</v>
      </c>
      <c r="F38" s="120">
        <f t="shared" si="3"/>
        <v>0.790362174348697</v>
      </c>
    </row>
    <row r="39" ht="22.2" customHeight="1" spans="1:6">
      <c r="A39" s="312" t="s">
        <v>1708</v>
      </c>
      <c r="B39" s="333">
        <v>573</v>
      </c>
      <c r="C39" s="333">
        <v>567</v>
      </c>
      <c r="D39" s="333">
        <v>573</v>
      </c>
      <c r="E39" s="103">
        <f t="shared" si="2"/>
        <v>1</v>
      </c>
      <c r="F39" s="103">
        <f t="shared" si="3"/>
        <v>1.01058201058201</v>
      </c>
    </row>
    <row r="40" ht="22.2" customHeight="1" spans="1:6">
      <c r="A40" s="312" t="s">
        <v>1395</v>
      </c>
      <c r="B40" s="333"/>
      <c r="C40" s="333"/>
      <c r="D40" s="333"/>
      <c r="E40" s="103" t="str">
        <f t="shared" si="2"/>
        <v/>
      </c>
      <c r="F40" s="103" t="str">
        <f t="shared" si="3"/>
        <v/>
      </c>
    </row>
    <row r="41" ht="22.2" customHeight="1" spans="1:6">
      <c r="A41" s="312" t="s">
        <v>1396</v>
      </c>
      <c r="B41" s="333">
        <v>1429</v>
      </c>
      <c r="C41" s="333">
        <v>1429</v>
      </c>
      <c r="D41" s="340">
        <f>表17!C37</f>
        <v>1004.5629</v>
      </c>
      <c r="E41" s="103">
        <f t="shared" si="2"/>
        <v>0.702983135059482</v>
      </c>
      <c r="F41" s="103">
        <f t="shared" si="3"/>
        <v>0.702983135059482</v>
      </c>
    </row>
    <row r="42" ht="22.2" customHeight="1" spans="1:6">
      <c r="A42" s="312"/>
      <c r="B42" s="333"/>
      <c r="C42" s="333"/>
      <c r="D42" s="340"/>
      <c r="E42" s="341"/>
      <c r="F42" s="342"/>
    </row>
    <row r="43" ht="22.2" customHeight="1" spans="1:6">
      <c r="A43" s="338" t="s">
        <v>192</v>
      </c>
      <c r="B43" s="330">
        <f>SUM(B36,B38)</f>
        <v>6002</v>
      </c>
      <c r="C43" s="330">
        <f>SUM(C36,C38)</f>
        <v>5290.6308</v>
      </c>
      <c r="D43" s="330">
        <f>SUM(D36,D38)</f>
        <v>6437.5629</v>
      </c>
      <c r="E43" s="120">
        <f>IFERROR(D43/B43,"")</f>
        <v>1.07256962679107</v>
      </c>
      <c r="F43" s="120">
        <f>IFERROR(D43/C43,"")</f>
        <v>1.21678551071831</v>
      </c>
    </row>
  </sheetData>
  <mergeCells count="6">
    <mergeCell ref="A2:E2"/>
    <mergeCell ref="E3:F3"/>
    <mergeCell ref="D4:F4"/>
    <mergeCell ref="A4:A5"/>
    <mergeCell ref="B4:B5"/>
    <mergeCell ref="C4:C5"/>
  </mergeCells>
  <printOptions horizontalCentered="1"/>
  <pageMargins left="0.751388888888889" right="0.751388888888889" top="1" bottom="1" header="0.5" footer="0.5"/>
  <pageSetup paperSize="9" scale="91" fitToHeight="0" orientation="portrait" horizontalDpi="300" verticalDpi="300"/>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32"/>
  <sheetViews>
    <sheetView showZeros="0" view="pageBreakPreview" zoomScaleNormal="90" workbookViewId="0">
      <pane ySplit="5" topLeftCell="A6" activePane="bottomLeft" state="frozen"/>
      <selection/>
      <selection pane="bottomLeft" activeCell="D1" sqref="D$1:D$1048576"/>
    </sheetView>
  </sheetViews>
  <sheetFormatPr defaultColWidth="7.7" defaultRowHeight="13.5" outlineLevelCol="5"/>
  <cols>
    <col min="1" max="1" width="37.5" style="295" customWidth="1"/>
    <col min="2" max="6" width="10.6" style="296" customWidth="1"/>
    <col min="7" max="16384" width="7.7" style="295"/>
  </cols>
  <sheetData>
    <row r="1" ht="14.25" spans="1:1">
      <c r="A1" s="297" t="str">
        <f>目录!A19</f>
        <v>表16</v>
      </c>
    </row>
    <row r="2" s="294" customFormat="1" ht="45" customHeight="1" spans="1:6">
      <c r="A2" s="298" t="str">
        <f>目录!B19</f>
        <v>2024年全市国有资本经营支出预算表</v>
      </c>
      <c r="B2" s="299"/>
      <c r="C2" s="299"/>
      <c r="D2" s="299"/>
      <c r="E2" s="299"/>
      <c r="F2" s="299"/>
    </row>
    <row r="3" ht="21" customHeight="1" spans="1:6">
      <c r="A3" s="300"/>
      <c r="B3" s="301"/>
      <c r="C3" s="301"/>
      <c r="D3" s="301"/>
      <c r="E3" s="301"/>
      <c r="F3" s="302" t="s">
        <v>39</v>
      </c>
    </row>
    <row r="4" ht="22.2" customHeight="1" spans="1:6">
      <c r="A4" s="303" t="s">
        <v>40</v>
      </c>
      <c r="B4" s="280" t="s">
        <v>41</v>
      </c>
      <c r="C4" s="280" t="s">
        <v>42</v>
      </c>
      <c r="D4" s="280" t="s">
        <v>43</v>
      </c>
      <c r="E4" s="280"/>
      <c r="F4" s="280"/>
    </row>
    <row r="5" ht="29.4" customHeight="1" spans="1:6">
      <c r="A5" s="303"/>
      <c r="B5" s="280"/>
      <c r="C5" s="280"/>
      <c r="D5" s="281" t="s">
        <v>46</v>
      </c>
      <c r="E5" s="224" t="s">
        <v>47</v>
      </c>
      <c r="F5" s="224" t="s">
        <v>48</v>
      </c>
    </row>
    <row r="6" ht="27" customHeight="1" spans="1:6">
      <c r="A6" s="304" t="s">
        <v>1709</v>
      </c>
      <c r="B6" s="305">
        <f>B7</f>
        <v>0</v>
      </c>
      <c r="C6" s="305">
        <f>C7</f>
        <v>0</v>
      </c>
      <c r="D6" s="305">
        <f>D7</f>
        <v>0</v>
      </c>
      <c r="E6" s="257" t="str">
        <f>IFERROR(D6/B6,"")</f>
        <v/>
      </c>
      <c r="F6" s="257" t="str">
        <f>IFERROR(D6/C6,"")</f>
        <v/>
      </c>
    </row>
    <row r="7" ht="27" customHeight="1" spans="1:6">
      <c r="A7" s="306" t="s">
        <v>1710</v>
      </c>
      <c r="B7" s="307">
        <f>B8</f>
        <v>0</v>
      </c>
      <c r="C7" s="307">
        <f>C8</f>
        <v>0</v>
      </c>
      <c r="D7" s="307">
        <f>D8</f>
        <v>0</v>
      </c>
      <c r="E7" s="261" t="str">
        <f t="shared" ref="E7:E37" si="0">IFERROR(D7/B7,"")</f>
        <v/>
      </c>
      <c r="F7" s="261" t="str">
        <f t="shared" ref="F7:F37" si="1">IFERROR(D7/C7,"")</f>
        <v/>
      </c>
    </row>
    <row r="8" ht="27" customHeight="1" spans="1:6">
      <c r="A8" s="306" t="s">
        <v>1711</v>
      </c>
      <c r="B8" s="307"/>
      <c r="C8" s="307"/>
      <c r="D8" s="307"/>
      <c r="E8" s="261" t="str">
        <f t="shared" si="0"/>
        <v/>
      </c>
      <c r="F8" s="261" t="str">
        <f t="shared" si="1"/>
        <v/>
      </c>
    </row>
    <row r="9" ht="27" customHeight="1" spans="1:6">
      <c r="A9" s="304" t="s">
        <v>1712</v>
      </c>
      <c r="B9" s="307">
        <f>SUM(B10,B17,B25,B27,B29)</f>
        <v>4608.6</v>
      </c>
      <c r="C9" s="307">
        <f>SUM(C10,C17,C25,C27,C29)</f>
        <v>1162</v>
      </c>
      <c r="D9" s="307">
        <f>SUM(D10,D17,D25,D27,D29)</f>
        <v>2409.4</v>
      </c>
      <c r="E9" s="261">
        <f t="shared" si="0"/>
        <v>0.522805190296402</v>
      </c>
      <c r="F9" s="261">
        <f t="shared" si="1"/>
        <v>2.07349397590361</v>
      </c>
    </row>
    <row r="10" ht="27" customHeight="1" spans="1:6">
      <c r="A10" s="306" t="s">
        <v>1713</v>
      </c>
      <c r="B10" s="307">
        <f>SUM(B11:B16)</f>
        <v>100</v>
      </c>
      <c r="C10" s="307">
        <f>SUM(C11:C16)</f>
        <v>653</v>
      </c>
      <c r="D10" s="307">
        <f>SUM(D11:D16)</f>
        <v>573</v>
      </c>
      <c r="E10" s="261">
        <f t="shared" si="0"/>
        <v>5.73</v>
      </c>
      <c r="F10" s="261">
        <f t="shared" si="1"/>
        <v>0.877488514548239</v>
      </c>
    </row>
    <row r="11" ht="27" customHeight="1" spans="1:6">
      <c r="A11" s="306" t="s">
        <v>1714</v>
      </c>
      <c r="B11" s="307"/>
      <c r="C11" s="307"/>
      <c r="D11" s="307"/>
      <c r="E11" s="261" t="str">
        <f t="shared" si="0"/>
        <v/>
      </c>
      <c r="F11" s="261" t="str">
        <f t="shared" si="1"/>
        <v/>
      </c>
    </row>
    <row r="12" ht="27" customHeight="1" spans="1:6">
      <c r="A12" s="306" t="s">
        <v>1715</v>
      </c>
      <c r="B12" s="307"/>
      <c r="C12" s="307">
        <v>2</v>
      </c>
      <c r="D12" s="307"/>
      <c r="E12" s="261" t="str">
        <f t="shared" si="0"/>
        <v/>
      </c>
      <c r="F12" s="261">
        <f t="shared" si="1"/>
        <v>0</v>
      </c>
    </row>
    <row r="13" ht="27" customHeight="1" spans="1:6">
      <c r="A13" s="306" t="s">
        <v>1716</v>
      </c>
      <c r="B13" s="307"/>
      <c r="C13" s="307">
        <v>521</v>
      </c>
      <c r="D13" s="307">
        <v>573</v>
      </c>
      <c r="E13" s="261" t="str">
        <f t="shared" si="0"/>
        <v/>
      </c>
      <c r="F13" s="261">
        <f t="shared" si="1"/>
        <v>1.09980806142035</v>
      </c>
    </row>
    <row r="14" ht="27" customHeight="1" spans="1:6">
      <c r="A14" s="306" t="s">
        <v>1717</v>
      </c>
      <c r="B14" s="307"/>
      <c r="C14" s="307"/>
      <c r="D14" s="307"/>
      <c r="E14" s="261" t="str">
        <f t="shared" si="0"/>
        <v/>
      </c>
      <c r="F14" s="261" t="str">
        <f t="shared" si="1"/>
        <v/>
      </c>
    </row>
    <row r="15" ht="27" customHeight="1" spans="1:6">
      <c r="A15" s="306" t="s">
        <v>1718</v>
      </c>
      <c r="B15" s="307"/>
      <c r="C15" s="307"/>
      <c r="D15" s="307"/>
      <c r="E15" s="261" t="str">
        <f t="shared" si="0"/>
        <v/>
      </c>
      <c r="F15" s="261" t="str">
        <f t="shared" si="1"/>
        <v/>
      </c>
    </row>
    <row r="16" ht="27" customHeight="1" spans="1:6">
      <c r="A16" s="306" t="s">
        <v>1719</v>
      </c>
      <c r="B16" s="307">
        <v>100</v>
      </c>
      <c r="C16" s="307">
        <v>130</v>
      </c>
      <c r="D16" s="307"/>
      <c r="E16" s="261">
        <f t="shared" si="0"/>
        <v>0</v>
      </c>
      <c r="F16" s="261">
        <f t="shared" si="1"/>
        <v>0</v>
      </c>
    </row>
    <row r="17" ht="27" customHeight="1" spans="1:6">
      <c r="A17" s="308" t="s">
        <v>1720</v>
      </c>
      <c r="B17" s="307">
        <f>SUM(B18:B24)</f>
        <v>4000</v>
      </c>
      <c r="C17" s="307">
        <f>SUM(C18:C24)</f>
        <v>0</v>
      </c>
      <c r="D17" s="307">
        <f>SUM(D18:D24)</f>
        <v>1571.4</v>
      </c>
      <c r="E17" s="261">
        <f t="shared" si="0"/>
        <v>0.39285</v>
      </c>
      <c r="F17" s="261" t="str">
        <f t="shared" si="1"/>
        <v/>
      </c>
    </row>
    <row r="18" ht="27" customHeight="1" spans="1:6">
      <c r="A18" s="309" t="s">
        <v>1721</v>
      </c>
      <c r="B18" s="307"/>
      <c r="C18" s="307"/>
      <c r="D18" s="307"/>
      <c r="E18" s="261" t="str">
        <f t="shared" si="0"/>
        <v/>
      </c>
      <c r="F18" s="261" t="str">
        <f t="shared" si="1"/>
        <v/>
      </c>
    </row>
    <row r="19" ht="27" customHeight="1" spans="1:6">
      <c r="A19" s="309" t="s">
        <v>1722</v>
      </c>
      <c r="B19" s="307"/>
      <c r="C19" s="307"/>
      <c r="D19" s="307"/>
      <c r="E19" s="261" t="str">
        <f t="shared" si="0"/>
        <v/>
      </c>
      <c r="F19" s="261" t="str">
        <f t="shared" si="1"/>
        <v/>
      </c>
    </row>
    <row r="20" ht="27" customHeight="1" spans="1:6">
      <c r="A20" s="309" t="s">
        <v>1723</v>
      </c>
      <c r="B20" s="307"/>
      <c r="C20" s="307"/>
      <c r="D20" s="307"/>
      <c r="E20" s="261" t="str">
        <f t="shared" si="0"/>
        <v/>
      </c>
      <c r="F20" s="261" t="str">
        <f t="shared" si="1"/>
        <v/>
      </c>
    </row>
    <row r="21" ht="27" customHeight="1" spans="1:6">
      <c r="A21" s="309" t="s">
        <v>1724</v>
      </c>
      <c r="B21" s="307"/>
      <c r="C21" s="307"/>
      <c r="D21" s="307"/>
      <c r="E21" s="261" t="str">
        <f t="shared" si="0"/>
        <v/>
      </c>
      <c r="F21" s="261" t="str">
        <f t="shared" si="1"/>
        <v/>
      </c>
    </row>
    <row r="22" ht="27" customHeight="1" spans="1:6">
      <c r="A22" s="309" t="s">
        <v>1725</v>
      </c>
      <c r="B22" s="307"/>
      <c r="C22" s="307"/>
      <c r="D22" s="307"/>
      <c r="E22" s="261" t="str">
        <f t="shared" si="0"/>
        <v/>
      </c>
      <c r="F22" s="261" t="str">
        <f t="shared" si="1"/>
        <v/>
      </c>
    </row>
    <row r="23" ht="27" customHeight="1" spans="1:6">
      <c r="A23" s="309" t="s">
        <v>1726</v>
      </c>
      <c r="B23" s="307"/>
      <c r="C23" s="307"/>
      <c r="D23" s="307"/>
      <c r="E23" s="261" t="str">
        <f t="shared" si="0"/>
        <v/>
      </c>
      <c r="F23" s="261" t="str">
        <f t="shared" si="1"/>
        <v/>
      </c>
    </row>
    <row r="24" ht="27" customHeight="1" spans="1:6">
      <c r="A24" s="309" t="s">
        <v>1727</v>
      </c>
      <c r="B24" s="307">
        <v>4000</v>
      </c>
      <c r="C24" s="307"/>
      <c r="D24" s="307">
        <v>1571.4</v>
      </c>
      <c r="E24" s="261">
        <f t="shared" si="0"/>
        <v>0.39285</v>
      </c>
      <c r="F24" s="261" t="str">
        <f t="shared" si="1"/>
        <v/>
      </c>
    </row>
    <row r="25" ht="27" customHeight="1" spans="1:6">
      <c r="A25" s="308" t="s">
        <v>1728</v>
      </c>
      <c r="B25" s="307">
        <f>B26</f>
        <v>0</v>
      </c>
      <c r="C25" s="307">
        <f>C26</f>
        <v>0</v>
      </c>
      <c r="D25" s="307">
        <f>D26</f>
        <v>0</v>
      </c>
      <c r="E25" s="261" t="str">
        <f t="shared" si="0"/>
        <v/>
      </c>
      <c r="F25" s="261" t="str">
        <f t="shared" si="1"/>
        <v/>
      </c>
    </row>
    <row r="26" ht="27" customHeight="1" spans="1:6">
      <c r="A26" s="309" t="s">
        <v>1729</v>
      </c>
      <c r="B26" s="307"/>
      <c r="C26" s="307"/>
      <c r="D26" s="307"/>
      <c r="E26" s="261" t="str">
        <f t="shared" si="0"/>
        <v/>
      </c>
      <c r="F26" s="261" t="str">
        <f t="shared" si="1"/>
        <v/>
      </c>
    </row>
    <row r="27" ht="27" customHeight="1" spans="1:6">
      <c r="A27" s="309" t="s">
        <v>1730</v>
      </c>
      <c r="B27" s="307">
        <f>B28</f>
        <v>0</v>
      </c>
      <c r="C27" s="307">
        <f>C28</f>
        <v>0</v>
      </c>
      <c r="D27" s="307">
        <f>D28</f>
        <v>0</v>
      </c>
      <c r="E27" s="261" t="str">
        <f t="shared" si="0"/>
        <v/>
      </c>
      <c r="F27" s="261" t="str">
        <f t="shared" si="1"/>
        <v/>
      </c>
    </row>
    <row r="28" ht="27" customHeight="1" spans="1:6">
      <c r="A28" s="309" t="s">
        <v>1731</v>
      </c>
      <c r="B28" s="307"/>
      <c r="C28" s="307"/>
      <c r="D28" s="307"/>
      <c r="E28" s="261" t="str">
        <f t="shared" si="0"/>
        <v/>
      </c>
      <c r="F28" s="261" t="str">
        <f t="shared" si="1"/>
        <v/>
      </c>
    </row>
    <row r="29" ht="27" customHeight="1" spans="1:6">
      <c r="A29" s="308" t="s">
        <v>1732</v>
      </c>
      <c r="B29" s="307">
        <f>B30</f>
        <v>508.6</v>
      </c>
      <c r="C29" s="307">
        <f>C30</f>
        <v>509</v>
      </c>
      <c r="D29" s="307">
        <f>D30</f>
        <v>265</v>
      </c>
      <c r="E29" s="261">
        <f t="shared" si="0"/>
        <v>0.521038143924499</v>
      </c>
      <c r="F29" s="261">
        <f t="shared" si="1"/>
        <v>0.520628683693517</v>
      </c>
    </row>
    <row r="30" ht="27" customHeight="1" spans="1:6">
      <c r="A30" s="309" t="s">
        <v>1733</v>
      </c>
      <c r="B30" s="307">
        <v>508.6</v>
      </c>
      <c r="C30" s="307">
        <v>509</v>
      </c>
      <c r="D30" s="307">
        <v>265</v>
      </c>
      <c r="E30" s="261">
        <f t="shared" si="0"/>
        <v>0.521038143924499</v>
      </c>
      <c r="F30" s="261">
        <f t="shared" si="1"/>
        <v>0.520628683693517</v>
      </c>
    </row>
    <row r="31" ht="27" customHeight="1" spans="1:6">
      <c r="A31" s="316"/>
      <c r="B31" s="307"/>
      <c r="C31" s="307"/>
      <c r="D31" s="307"/>
      <c r="E31" s="261"/>
      <c r="F31" s="261"/>
    </row>
    <row r="32" ht="27" customHeight="1" spans="1:6">
      <c r="A32" s="310" t="s">
        <v>1177</v>
      </c>
      <c r="B32" s="305">
        <f>SUM(B6,B9)</f>
        <v>4608.6</v>
      </c>
      <c r="C32" s="305">
        <f>SUM(C6,C9)</f>
        <v>1162</v>
      </c>
      <c r="D32" s="305">
        <f>SUM(D6,D9)</f>
        <v>2409.4</v>
      </c>
      <c r="E32" s="257">
        <f>IFERROR(D32/B32,"")</f>
        <v>0.522805190296402</v>
      </c>
      <c r="F32" s="257">
        <f>IFERROR(D32/C32,"")</f>
        <v>2.07349397590361</v>
      </c>
    </row>
  </sheetData>
  <mergeCells count="5">
    <mergeCell ref="A2:F2"/>
    <mergeCell ref="D4:F4"/>
    <mergeCell ref="A4:A5"/>
    <mergeCell ref="B4:B5"/>
    <mergeCell ref="C4:C5"/>
  </mergeCells>
  <printOptions horizontalCentered="1"/>
  <pageMargins left="0.747916666666667" right="0.747916666666667" top="0.590277777777778" bottom="0.590277777777778" header="0.511805555555556" footer="0.511805555555556"/>
  <pageSetup paperSize="9" scale="89" fitToHeight="0" orientation="portrait" horizontalDpi="300" verticalDpi="300"/>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39"/>
  <sheetViews>
    <sheetView showZeros="0" view="pageBreakPreview" zoomScale="115" zoomScaleNormal="90" workbookViewId="0">
      <pane ySplit="5" topLeftCell="A6" activePane="bottomLeft" state="frozen"/>
      <selection/>
      <selection pane="bottomLeft" activeCell="D34" sqref="D34"/>
    </sheetView>
  </sheetViews>
  <sheetFormatPr defaultColWidth="7.7" defaultRowHeight="13.5" outlineLevelCol="5"/>
  <cols>
    <col min="1" max="1" width="37.5" style="295" customWidth="1"/>
    <col min="2" max="6" width="10.6" style="296" customWidth="1"/>
    <col min="7" max="16384" width="7.7" style="295"/>
  </cols>
  <sheetData>
    <row r="1" ht="14.25" spans="1:1">
      <c r="A1" s="297" t="str">
        <f>目录!A20</f>
        <v>表17</v>
      </c>
    </row>
    <row r="2" s="294" customFormat="1" ht="34" customHeight="1" spans="1:6">
      <c r="A2" s="298" t="str">
        <f>目录!B20</f>
        <v>2024年市级国有资本经营支出预算表</v>
      </c>
      <c r="B2" s="299"/>
      <c r="C2" s="299"/>
      <c r="D2" s="299"/>
      <c r="E2" s="299"/>
      <c r="F2" s="299"/>
    </row>
    <row r="3" ht="21" customHeight="1" spans="1:6">
      <c r="A3" s="300"/>
      <c r="B3" s="301"/>
      <c r="C3" s="301"/>
      <c r="D3" s="301"/>
      <c r="E3" s="301"/>
      <c r="F3" s="302" t="s">
        <v>39</v>
      </c>
    </row>
    <row r="4" ht="22.2" customHeight="1" spans="1:6">
      <c r="A4" s="303" t="s">
        <v>40</v>
      </c>
      <c r="B4" s="280" t="s">
        <v>41</v>
      </c>
      <c r="C4" s="280" t="s">
        <v>42</v>
      </c>
      <c r="D4" s="280" t="s">
        <v>43</v>
      </c>
      <c r="E4" s="280"/>
      <c r="F4" s="280"/>
    </row>
    <row r="5" ht="29.4" customHeight="1" spans="1:6">
      <c r="A5" s="303"/>
      <c r="B5" s="280"/>
      <c r="C5" s="280"/>
      <c r="D5" s="281" t="s">
        <v>46</v>
      </c>
      <c r="E5" s="224" t="s">
        <v>47</v>
      </c>
      <c r="F5" s="224" t="s">
        <v>48</v>
      </c>
    </row>
    <row r="6" ht="21" customHeight="1" spans="1:6">
      <c r="A6" s="304" t="s">
        <v>1709</v>
      </c>
      <c r="B6" s="305">
        <f>B7</f>
        <v>0</v>
      </c>
      <c r="C6" s="305">
        <f>C7</f>
        <v>0</v>
      </c>
      <c r="D6" s="305">
        <f>D7</f>
        <v>0</v>
      </c>
      <c r="E6" s="257" t="str">
        <f t="shared" ref="E6:E37" si="0">IFERROR(D6/B6,"")</f>
        <v/>
      </c>
      <c r="F6" s="257" t="str">
        <f t="shared" ref="F6:F37" si="1">IFERROR(D6/C6,"")</f>
        <v/>
      </c>
    </row>
    <row r="7" ht="21" customHeight="1" spans="1:6">
      <c r="A7" s="306" t="s">
        <v>1710</v>
      </c>
      <c r="B7" s="307">
        <f>B8</f>
        <v>0</v>
      </c>
      <c r="C7" s="307">
        <f>C8</f>
        <v>0</v>
      </c>
      <c r="D7" s="307">
        <f>D8</f>
        <v>0</v>
      </c>
      <c r="E7" s="261" t="str">
        <f t="shared" si="0"/>
        <v/>
      </c>
      <c r="F7" s="261" t="str">
        <f t="shared" si="1"/>
        <v/>
      </c>
    </row>
    <row r="8" ht="21" customHeight="1" spans="1:6">
      <c r="A8" s="306" t="s">
        <v>1711</v>
      </c>
      <c r="B8" s="307"/>
      <c r="C8" s="307"/>
      <c r="D8" s="307"/>
      <c r="E8" s="261" t="str">
        <f t="shared" si="0"/>
        <v/>
      </c>
      <c r="F8" s="261" t="str">
        <f t="shared" si="1"/>
        <v/>
      </c>
    </row>
    <row r="9" ht="21" customHeight="1" spans="1:6">
      <c r="A9" s="304" t="s">
        <v>1712</v>
      </c>
      <c r="B9" s="307">
        <f>SUM(B10,B17,B25,B27,B29)</f>
        <v>4608.6</v>
      </c>
      <c r="C9" s="307">
        <f>SUM(C10,C17,C25,C27,C29)</f>
        <v>813.0679</v>
      </c>
      <c r="D9" s="307">
        <f>SUM(D10,D17,D25,D27,D29)</f>
        <v>1936.4</v>
      </c>
      <c r="E9" s="261">
        <f t="shared" si="0"/>
        <v>0.420170984680814</v>
      </c>
      <c r="F9" s="261">
        <f t="shared" si="1"/>
        <v>2.38159691213981</v>
      </c>
    </row>
    <row r="10" ht="21" customHeight="1" spans="1:6">
      <c r="A10" s="306" t="s">
        <v>1713</v>
      </c>
      <c r="B10" s="307">
        <f>SUM(B11:B16)</f>
        <v>100</v>
      </c>
      <c r="C10" s="307">
        <f>SUM(C11:C16)</f>
        <v>304.4679</v>
      </c>
      <c r="D10" s="307">
        <f>SUM(D11:D16)</f>
        <v>100</v>
      </c>
      <c r="E10" s="261">
        <f t="shared" si="0"/>
        <v>1</v>
      </c>
      <c r="F10" s="261">
        <f t="shared" si="1"/>
        <v>0.328441848877993</v>
      </c>
    </row>
    <row r="11" ht="21" customHeight="1" spans="1:6">
      <c r="A11" s="306" t="s">
        <v>1714</v>
      </c>
      <c r="B11" s="307"/>
      <c r="C11" s="307"/>
      <c r="D11" s="307"/>
      <c r="E11" s="261" t="str">
        <f t="shared" si="0"/>
        <v/>
      </c>
      <c r="F11" s="261" t="str">
        <f t="shared" si="1"/>
        <v/>
      </c>
    </row>
    <row r="12" ht="21" customHeight="1" spans="1:6">
      <c r="A12" s="306" t="s">
        <v>1715</v>
      </c>
      <c r="B12" s="307"/>
      <c r="C12" s="307"/>
      <c r="D12" s="307"/>
      <c r="E12" s="261" t="str">
        <f t="shared" si="0"/>
        <v/>
      </c>
      <c r="F12" s="261" t="str">
        <f t="shared" si="1"/>
        <v/>
      </c>
    </row>
    <row r="13" ht="21" customHeight="1" spans="1:6">
      <c r="A13" s="306" t="s">
        <v>1716</v>
      </c>
      <c r="B13" s="307"/>
      <c r="C13" s="307">
        <v>174.7037</v>
      </c>
      <c r="D13" s="307">
        <v>100</v>
      </c>
      <c r="E13" s="261" t="str">
        <f t="shared" si="0"/>
        <v/>
      </c>
      <c r="F13" s="261">
        <f t="shared" si="1"/>
        <v>0.572397722543942</v>
      </c>
    </row>
    <row r="14" ht="21" customHeight="1" spans="1:6">
      <c r="A14" s="306" t="s">
        <v>1717</v>
      </c>
      <c r="B14" s="307"/>
      <c r="C14" s="307"/>
      <c r="D14" s="307"/>
      <c r="E14" s="261" t="str">
        <f t="shared" si="0"/>
        <v/>
      </c>
      <c r="F14" s="261" t="str">
        <f t="shared" si="1"/>
        <v/>
      </c>
    </row>
    <row r="15" ht="21" customHeight="1" spans="1:6">
      <c r="A15" s="306" t="s">
        <v>1718</v>
      </c>
      <c r="B15" s="307"/>
      <c r="C15" s="307"/>
      <c r="D15" s="307"/>
      <c r="E15" s="261" t="str">
        <f t="shared" si="0"/>
        <v/>
      </c>
      <c r="F15" s="261" t="str">
        <f t="shared" si="1"/>
        <v/>
      </c>
    </row>
    <row r="16" ht="21" customHeight="1" spans="1:6">
      <c r="A16" s="306" t="s">
        <v>1719</v>
      </c>
      <c r="B16" s="307">
        <v>100</v>
      </c>
      <c r="C16" s="307">
        <v>129.7642</v>
      </c>
      <c r="D16" s="307"/>
      <c r="E16" s="261">
        <f t="shared" si="0"/>
        <v>0</v>
      </c>
      <c r="F16" s="261">
        <f t="shared" si="1"/>
        <v>0</v>
      </c>
    </row>
    <row r="17" ht="21" customHeight="1" spans="1:6">
      <c r="A17" s="308" t="s">
        <v>1720</v>
      </c>
      <c r="B17" s="307">
        <f>SUM(B18:B24)</f>
        <v>4000</v>
      </c>
      <c r="C17" s="307">
        <f>SUM(C18:C24)</f>
        <v>0</v>
      </c>
      <c r="D17" s="307">
        <f>SUM(D18:D24)</f>
        <v>1571.4</v>
      </c>
      <c r="E17" s="261">
        <f t="shared" si="0"/>
        <v>0.39285</v>
      </c>
      <c r="F17" s="261" t="str">
        <f t="shared" si="1"/>
        <v/>
      </c>
    </row>
    <row r="18" ht="21" customHeight="1" spans="1:6">
      <c r="A18" s="309" t="s">
        <v>1721</v>
      </c>
      <c r="B18" s="307"/>
      <c r="C18" s="307"/>
      <c r="D18" s="307"/>
      <c r="E18" s="261" t="str">
        <f t="shared" si="0"/>
        <v/>
      </c>
      <c r="F18" s="261" t="str">
        <f t="shared" si="1"/>
        <v/>
      </c>
    </row>
    <row r="19" ht="21" customHeight="1" spans="1:6">
      <c r="A19" s="309" t="s">
        <v>1722</v>
      </c>
      <c r="B19" s="307"/>
      <c r="C19" s="307"/>
      <c r="D19" s="307"/>
      <c r="E19" s="261" t="str">
        <f t="shared" si="0"/>
        <v/>
      </c>
      <c r="F19" s="261" t="str">
        <f t="shared" si="1"/>
        <v/>
      </c>
    </row>
    <row r="20" ht="21" customHeight="1" spans="1:6">
      <c r="A20" s="309" t="s">
        <v>1723</v>
      </c>
      <c r="B20" s="307"/>
      <c r="C20" s="307"/>
      <c r="D20" s="307"/>
      <c r="E20" s="261" t="str">
        <f t="shared" si="0"/>
        <v/>
      </c>
      <c r="F20" s="261" t="str">
        <f t="shared" si="1"/>
        <v/>
      </c>
    </row>
    <row r="21" ht="21" customHeight="1" spans="1:6">
      <c r="A21" s="309" t="s">
        <v>1724</v>
      </c>
      <c r="B21" s="307"/>
      <c r="C21" s="307"/>
      <c r="D21" s="307"/>
      <c r="E21" s="261" t="str">
        <f t="shared" si="0"/>
        <v/>
      </c>
      <c r="F21" s="261" t="str">
        <f t="shared" si="1"/>
        <v/>
      </c>
    </row>
    <row r="22" ht="21" customHeight="1" spans="1:6">
      <c r="A22" s="309" t="s">
        <v>1725</v>
      </c>
      <c r="B22" s="307"/>
      <c r="C22" s="307"/>
      <c r="D22" s="307"/>
      <c r="E22" s="261" t="str">
        <f t="shared" si="0"/>
        <v/>
      </c>
      <c r="F22" s="261" t="str">
        <f t="shared" si="1"/>
        <v/>
      </c>
    </row>
    <row r="23" ht="21" customHeight="1" spans="1:6">
      <c r="A23" s="309" t="s">
        <v>1726</v>
      </c>
      <c r="B23" s="307"/>
      <c r="C23" s="307"/>
      <c r="D23" s="307"/>
      <c r="E23" s="261" t="str">
        <f t="shared" si="0"/>
        <v/>
      </c>
      <c r="F23" s="261" t="str">
        <f t="shared" si="1"/>
        <v/>
      </c>
    </row>
    <row r="24" ht="21" customHeight="1" spans="1:6">
      <c r="A24" s="309" t="s">
        <v>1727</v>
      </c>
      <c r="B24" s="307">
        <v>4000</v>
      </c>
      <c r="C24" s="307"/>
      <c r="D24" s="307">
        <f>761.4+810</f>
        <v>1571.4</v>
      </c>
      <c r="E24" s="261">
        <f t="shared" si="0"/>
        <v>0.39285</v>
      </c>
      <c r="F24" s="261" t="str">
        <f t="shared" si="1"/>
        <v/>
      </c>
    </row>
    <row r="25" ht="21" customHeight="1" spans="1:6">
      <c r="A25" s="308" t="s">
        <v>1728</v>
      </c>
      <c r="B25" s="307">
        <f t="shared" ref="B25:B29" si="2">B26</f>
        <v>0</v>
      </c>
      <c r="C25" s="307">
        <f t="shared" ref="C25:C29" si="3">C26</f>
        <v>0</v>
      </c>
      <c r="D25" s="307">
        <f t="shared" ref="D25:D29" si="4">D26</f>
        <v>0</v>
      </c>
      <c r="E25" s="261" t="str">
        <f t="shared" si="0"/>
        <v/>
      </c>
      <c r="F25" s="261" t="str">
        <f t="shared" si="1"/>
        <v/>
      </c>
    </row>
    <row r="26" ht="21" customHeight="1" spans="1:6">
      <c r="A26" s="309" t="s">
        <v>1729</v>
      </c>
      <c r="B26" s="307"/>
      <c r="C26" s="307"/>
      <c r="D26" s="307"/>
      <c r="E26" s="261" t="str">
        <f t="shared" si="0"/>
        <v/>
      </c>
      <c r="F26" s="261" t="str">
        <f t="shared" si="1"/>
        <v/>
      </c>
    </row>
    <row r="27" ht="21" customHeight="1" spans="1:6">
      <c r="A27" s="309" t="s">
        <v>1730</v>
      </c>
      <c r="B27" s="307">
        <f t="shared" si="2"/>
        <v>0</v>
      </c>
      <c r="C27" s="307">
        <f t="shared" si="3"/>
        <v>0</v>
      </c>
      <c r="D27" s="307">
        <f t="shared" si="4"/>
        <v>0</v>
      </c>
      <c r="E27" s="261" t="str">
        <f t="shared" si="0"/>
        <v/>
      </c>
      <c r="F27" s="261" t="str">
        <f t="shared" si="1"/>
        <v/>
      </c>
    </row>
    <row r="28" ht="21" customHeight="1" spans="1:6">
      <c r="A28" s="309" t="s">
        <v>1731</v>
      </c>
      <c r="B28" s="307"/>
      <c r="C28" s="307"/>
      <c r="D28" s="307"/>
      <c r="E28" s="261" t="str">
        <f t="shared" si="0"/>
        <v/>
      </c>
      <c r="F28" s="261" t="str">
        <f t="shared" si="1"/>
        <v/>
      </c>
    </row>
    <row r="29" ht="21" customHeight="1" spans="1:6">
      <c r="A29" s="308" t="s">
        <v>1732</v>
      </c>
      <c r="B29" s="307">
        <f t="shared" si="2"/>
        <v>508.6</v>
      </c>
      <c r="C29" s="307">
        <f t="shared" si="3"/>
        <v>508.6</v>
      </c>
      <c r="D29" s="307">
        <f t="shared" si="4"/>
        <v>265</v>
      </c>
      <c r="E29" s="261">
        <f t="shared" si="0"/>
        <v>0.521038143924499</v>
      </c>
      <c r="F29" s="261">
        <f t="shared" si="1"/>
        <v>0.521038143924499</v>
      </c>
    </row>
    <row r="30" ht="21" customHeight="1" spans="1:6">
      <c r="A30" s="309" t="s">
        <v>1733</v>
      </c>
      <c r="B30" s="307">
        <v>508.6</v>
      </c>
      <c r="C30" s="307">
        <v>508.6</v>
      </c>
      <c r="D30" s="307">
        <v>265</v>
      </c>
      <c r="E30" s="261">
        <f t="shared" si="0"/>
        <v>0.521038143924499</v>
      </c>
      <c r="F30" s="261">
        <f t="shared" si="1"/>
        <v>0.521038143924499</v>
      </c>
    </row>
    <row r="31" ht="21" customHeight="1" spans="1:6">
      <c r="A31" s="310" t="s">
        <v>1177</v>
      </c>
      <c r="B31" s="305">
        <f>SUM(B6,B9)</f>
        <v>4608.6</v>
      </c>
      <c r="C31" s="305">
        <f>SUM(C6,C9)</f>
        <v>813.0679</v>
      </c>
      <c r="D31" s="305">
        <f>SUM(D6,D9)</f>
        <v>1936.4</v>
      </c>
      <c r="E31" s="257">
        <f t="shared" si="0"/>
        <v>0.420170984680814</v>
      </c>
      <c r="F31" s="257">
        <f t="shared" si="1"/>
        <v>2.38159691213981</v>
      </c>
    </row>
    <row r="32" ht="21" customHeight="1" spans="1:6">
      <c r="A32" s="310"/>
      <c r="B32" s="307"/>
      <c r="C32" s="307"/>
      <c r="D32" s="307"/>
      <c r="E32" s="261"/>
      <c r="F32" s="261"/>
    </row>
    <row r="33" ht="21" customHeight="1" spans="1:6">
      <c r="A33" s="311" t="s">
        <v>1604</v>
      </c>
      <c r="B33" s="305">
        <f>SUM(B34:B37)</f>
        <v>1393.4</v>
      </c>
      <c r="C33" s="305">
        <f>SUM(C34:C37)</f>
        <v>4477.5629</v>
      </c>
      <c r="D33" s="305">
        <f>SUM(D34:D37)</f>
        <v>4501.1629</v>
      </c>
      <c r="E33" s="257">
        <f>IFERROR(D33/B33,"")</f>
        <v>3.23034512702741</v>
      </c>
      <c r="F33" s="257">
        <f>IFERROR(D33/C33,"")</f>
        <v>1.0052707243934</v>
      </c>
    </row>
    <row r="34" ht="21" customHeight="1" spans="1:6">
      <c r="A34" s="312" t="s">
        <v>1734</v>
      </c>
      <c r="B34" s="307">
        <v>473</v>
      </c>
      <c r="C34" s="307">
        <v>473</v>
      </c>
      <c r="D34" s="307">
        <v>473</v>
      </c>
      <c r="E34" s="261">
        <f>IFERROR(D34/B34,"")</f>
        <v>1</v>
      </c>
      <c r="F34" s="261">
        <f>IFERROR(D34/C34,"")</f>
        <v>1</v>
      </c>
    </row>
    <row r="35" ht="21" customHeight="1" spans="1:6">
      <c r="A35" s="312" t="s">
        <v>1735</v>
      </c>
      <c r="B35" s="307"/>
      <c r="C35" s="307"/>
      <c r="D35" s="307"/>
      <c r="E35" s="261" t="str">
        <f>IFERROR(D35/B35,"")</f>
        <v/>
      </c>
      <c r="F35" s="261" t="str">
        <f>IFERROR(D35/C35,"")</f>
        <v/>
      </c>
    </row>
    <row r="36" ht="21" customHeight="1" spans="1:6">
      <c r="A36" s="312" t="s">
        <v>1736</v>
      </c>
      <c r="B36" s="307"/>
      <c r="C36" s="307">
        <v>3000</v>
      </c>
      <c r="D36" s="307">
        <f>表15!D43-D31-D34</f>
        <v>4028.1629</v>
      </c>
      <c r="E36" s="261" t="str">
        <f>IFERROR(D36/B36,"")</f>
        <v/>
      </c>
      <c r="F36" s="261">
        <f>IFERROR(D36/C36,"")</f>
        <v>1.34272096666667</v>
      </c>
    </row>
    <row r="37" ht="21" customHeight="1" spans="1:6">
      <c r="A37" s="312" t="s">
        <v>1737</v>
      </c>
      <c r="B37" s="313">
        <v>920.4</v>
      </c>
      <c r="C37" s="313">
        <v>1004.5629</v>
      </c>
      <c r="D37" s="313"/>
      <c r="E37" s="261">
        <f>IFERROR(D37/B37,"")</f>
        <v>0</v>
      </c>
      <c r="F37" s="261">
        <f>IFERROR(D37/C37,"")</f>
        <v>0</v>
      </c>
    </row>
    <row r="38" ht="21" customHeight="1" spans="1:6">
      <c r="A38" s="314"/>
      <c r="B38" s="313"/>
      <c r="C38" s="313"/>
      <c r="D38" s="313"/>
      <c r="E38" s="261"/>
      <c r="F38" s="261"/>
    </row>
    <row r="39" ht="21" customHeight="1" spans="1:6">
      <c r="A39" s="315" t="s">
        <v>1738</v>
      </c>
      <c r="B39" s="307">
        <f>SUM(B31,B33)</f>
        <v>6002</v>
      </c>
      <c r="C39" s="307">
        <f>SUM(C31,C33)</f>
        <v>5290.6308</v>
      </c>
      <c r="D39" s="307">
        <f>SUM(D31,D33)</f>
        <v>6437.5629</v>
      </c>
      <c r="E39" s="261">
        <f>IFERROR(D39/B39,"")</f>
        <v>1.07256962679107</v>
      </c>
      <c r="F39" s="261">
        <f>IFERROR(D39/C39,"")</f>
        <v>1.21678551071831</v>
      </c>
    </row>
  </sheetData>
  <mergeCells count="5">
    <mergeCell ref="A2:F2"/>
    <mergeCell ref="D4:F4"/>
    <mergeCell ref="A4:A5"/>
    <mergeCell ref="B4:B5"/>
    <mergeCell ref="C4:C5"/>
  </mergeCells>
  <printOptions horizontalCentered="1"/>
  <pageMargins left="0.747916666666667" right="0.747916666666667" top="0.590277777777778" bottom="0.590277777777778" header="0.511805555555556" footer="0.511805555555556"/>
  <pageSetup paperSize="9" scale="89" fitToHeight="0" orientation="portrait" horizontalDpi="300" verticalDpi="300"/>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F23"/>
  <sheetViews>
    <sheetView view="pageBreakPreview" zoomScale="130" zoomScaleNormal="100" workbookViewId="0">
      <pane ySplit="5" topLeftCell="A6" activePane="bottomLeft" state="frozen"/>
      <selection/>
      <selection pane="bottomLeft" activeCell="D1" sqref="D$1:D$1048576"/>
    </sheetView>
  </sheetViews>
  <sheetFormatPr defaultColWidth="8.8" defaultRowHeight="14.25" outlineLevelCol="5"/>
  <cols>
    <col min="1" max="1" width="37.375" customWidth="1"/>
    <col min="2" max="3" width="10.3" customWidth="1"/>
    <col min="4" max="4" width="8.8" customWidth="1"/>
    <col min="5" max="6" width="9.1" customWidth="1"/>
  </cols>
  <sheetData>
    <row r="1" spans="1:6">
      <c r="A1" s="276" t="str">
        <f>目录!A22</f>
        <v>表18</v>
      </c>
      <c r="B1" s="277"/>
      <c r="C1" s="239"/>
      <c r="D1" s="239"/>
      <c r="E1" s="239"/>
      <c r="F1" s="239"/>
    </row>
    <row r="2" ht="25.5" spans="1:6">
      <c r="A2" s="242" t="str">
        <f>目录!B22</f>
        <v>2024年全市社会保险基金收支预算总表</v>
      </c>
      <c r="B2" s="242"/>
      <c r="C2" s="242"/>
      <c r="D2" s="242"/>
      <c r="E2" s="242"/>
      <c r="F2" s="242"/>
    </row>
    <row r="3" spans="1:6">
      <c r="A3" s="244"/>
      <c r="B3" s="244"/>
      <c r="C3" s="243"/>
      <c r="D3" s="243"/>
      <c r="E3" s="243"/>
      <c r="F3" s="278" t="s">
        <v>39</v>
      </c>
    </row>
    <row r="4" ht="31" customHeight="1" spans="1:6">
      <c r="A4" s="279" t="s">
        <v>1739</v>
      </c>
      <c r="B4" s="280" t="s">
        <v>41</v>
      </c>
      <c r="C4" s="280" t="s">
        <v>42</v>
      </c>
      <c r="D4" s="280" t="s">
        <v>43</v>
      </c>
      <c r="E4" s="280"/>
      <c r="F4" s="280"/>
    </row>
    <row r="5" ht="42" customHeight="1" spans="1:6">
      <c r="A5" s="279"/>
      <c r="B5" s="280"/>
      <c r="C5" s="280"/>
      <c r="D5" s="281" t="s">
        <v>46</v>
      </c>
      <c r="E5" s="224" t="s">
        <v>47</v>
      </c>
      <c r="F5" s="224" t="s">
        <v>48</v>
      </c>
    </row>
    <row r="6" ht="26" customHeight="1" spans="1:6">
      <c r="A6" s="282" t="s">
        <v>1740</v>
      </c>
      <c r="B6" s="283">
        <f>SUM(B7:B14)</f>
        <v>332705.724194</v>
      </c>
      <c r="C6" s="283">
        <f>SUM(C7:C14)</f>
        <v>340758.361849</v>
      </c>
      <c r="D6" s="283">
        <f>SUM(D7:D14)</f>
        <v>353684.428261</v>
      </c>
      <c r="E6" s="257">
        <f>IFERROR(D6/B6,"")</f>
        <v>1.06305483357048</v>
      </c>
      <c r="F6" s="257">
        <f>IFERROR(D6/C6,"")</f>
        <v>1.03793323322093</v>
      </c>
    </row>
    <row r="7" ht="26" customHeight="1" spans="1:6">
      <c r="A7" s="284" t="s">
        <v>1741</v>
      </c>
      <c r="B7" s="285">
        <v>199484.600271</v>
      </c>
      <c r="C7" s="286">
        <v>211244.144115</v>
      </c>
      <c r="D7" s="262">
        <v>220624.476004</v>
      </c>
      <c r="E7" s="261">
        <f t="shared" ref="E7:E22" si="0">IFERROR(D7/B7,"")</f>
        <v>1.1059724695755</v>
      </c>
      <c r="F7" s="261">
        <f t="shared" ref="F7:F22" si="1">IFERROR(D7/C7,"")</f>
        <v>1.04440516885473</v>
      </c>
    </row>
    <row r="8" ht="26" customHeight="1" spans="1:6">
      <c r="A8" s="284" t="s">
        <v>1742</v>
      </c>
      <c r="B8" s="285">
        <v>122972.736</v>
      </c>
      <c r="C8" s="286">
        <v>120405.392286</v>
      </c>
      <c r="D8" s="262">
        <v>123772.422796</v>
      </c>
      <c r="E8" s="261">
        <f t="shared" si="0"/>
        <v>1.00650296010329</v>
      </c>
      <c r="F8" s="261">
        <f t="shared" si="1"/>
        <v>1.02796411727144</v>
      </c>
    </row>
    <row r="9" ht="26" customHeight="1" spans="1:6">
      <c r="A9" s="287" t="s">
        <v>1743</v>
      </c>
      <c r="B9" s="260">
        <v>4727.413197</v>
      </c>
      <c r="C9" s="288">
        <v>4575.031083</v>
      </c>
      <c r="D9" s="262">
        <v>4751.429057</v>
      </c>
      <c r="E9" s="261">
        <f t="shared" si="0"/>
        <v>1.00508012712222</v>
      </c>
      <c r="F9" s="261">
        <f t="shared" si="1"/>
        <v>1.03855667224983</v>
      </c>
    </row>
    <row r="10" ht="26" customHeight="1" spans="1:6">
      <c r="A10" s="289" t="s">
        <v>1744</v>
      </c>
      <c r="B10" s="288">
        <v>1796.664726</v>
      </c>
      <c r="C10" s="288">
        <v>1330.423241</v>
      </c>
      <c r="D10" s="262">
        <v>1429.172904</v>
      </c>
      <c r="E10" s="261">
        <f t="shared" si="0"/>
        <v>0.795458876282296</v>
      </c>
      <c r="F10" s="261">
        <f t="shared" si="1"/>
        <v>1.07422424680869</v>
      </c>
    </row>
    <row r="11" ht="26" customHeight="1" spans="1:6">
      <c r="A11" s="289" t="s">
        <v>1745</v>
      </c>
      <c r="B11" s="288">
        <v>3186.709</v>
      </c>
      <c r="C11" s="288">
        <v>2895.983285</v>
      </c>
      <c r="D11" s="262">
        <v>2939.9</v>
      </c>
      <c r="E11" s="261">
        <f t="shared" si="0"/>
        <v>0.922550505866711</v>
      </c>
      <c r="F11" s="261">
        <f t="shared" si="1"/>
        <v>1.01516469906006</v>
      </c>
    </row>
    <row r="12" ht="26" customHeight="1" spans="1:6">
      <c r="A12" s="289" t="s">
        <v>1746</v>
      </c>
      <c r="B12" s="288">
        <v>537.601</v>
      </c>
      <c r="C12" s="288">
        <v>307.387839</v>
      </c>
      <c r="D12" s="262">
        <v>167.0275</v>
      </c>
      <c r="E12" s="261">
        <f t="shared" si="0"/>
        <v>0.310690456304955</v>
      </c>
      <c r="F12" s="261">
        <f t="shared" si="1"/>
        <v>0.543377059233628</v>
      </c>
    </row>
    <row r="13" ht="26" customHeight="1" spans="1:6">
      <c r="A13" s="289" t="s">
        <v>1747</v>
      </c>
      <c r="B13" s="288"/>
      <c r="C13" s="288"/>
      <c r="D13" s="262"/>
      <c r="E13" s="261" t="str">
        <f t="shared" si="0"/>
        <v/>
      </c>
      <c r="F13" s="261" t="str">
        <f t="shared" si="1"/>
        <v/>
      </c>
    </row>
    <row r="14" ht="26" customHeight="1" spans="1:6">
      <c r="A14" s="289" t="s">
        <v>1748</v>
      </c>
      <c r="B14" s="288"/>
      <c r="C14" s="288"/>
      <c r="D14" s="262"/>
      <c r="E14" s="261" t="str">
        <f t="shared" si="0"/>
        <v/>
      </c>
      <c r="F14" s="261" t="str">
        <f t="shared" si="1"/>
        <v/>
      </c>
    </row>
    <row r="15" ht="26" customHeight="1" spans="1:6">
      <c r="A15" s="290" t="s">
        <v>1749</v>
      </c>
      <c r="B15" s="291">
        <f>SUM(B16:B20)</f>
        <v>297423.264711</v>
      </c>
      <c r="C15" s="291">
        <f>SUM(C16:C20)</f>
        <v>311660.674169</v>
      </c>
      <c r="D15" s="291">
        <f>SUM(D16:D20)</f>
        <v>334185.245849</v>
      </c>
      <c r="E15" s="257">
        <f t="shared" si="0"/>
        <v>1.1236015655121</v>
      </c>
      <c r="F15" s="257">
        <f t="shared" si="1"/>
        <v>1.07227274259115</v>
      </c>
    </row>
    <row r="16" ht="26" customHeight="1" spans="1:6">
      <c r="A16" s="292" t="s">
        <v>1750</v>
      </c>
      <c r="B16" s="288">
        <v>294879.624711</v>
      </c>
      <c r="C16" s="288">
        <v>309699.772666</v>
      </c>
      <c r="D16" s="262">
        <v>332628.245849</v>
      </c>
      <c r="E16" s="261">
        <f t="shared" si="0"/>
        <v>1.12801366379585</v>
      </c>
      <c r="F16" s="261">
        <f t="shared" si="1"/>
        <v>1.07403451731858</v>
      </c>
    </row>
    <row r="17" ht="26" customHeight="1" spans="1:6">
      <c r="A17" s="292" t="s">
        <v>1751</v>
      </c>
      <c r="B17" s="288">
        <v>1657.11</v>
      </c>
      <c r="C17" s="288">
        <v>1675.129025</v>
      </c>
      <c r="D17" s="262">
        <v>1526.25</v>
      </c>
      <c r="E17" s="261">
        <f t="shared" si="0"/>
        <v>0.921031192859858</v>
      </c>
      <c r="F17" s="261">
        <f t="shared" si="1"/>
        <v>0.911123846116869</v>
      </c>
    </row>
    <row r="18" ht="26" customHeight="1" spans="1:6">
      <c r="A18" s="289" t="s">
        <v>1752</v>
      </c>
      <c r="B18" s="288">
        <v>886.53</v>
      </c>
      <c r="C18" s="288">
        <v>285.772478</v>
      </c>
      <c r="D18" s="262">
        <v>30.75</v>
      </c>
      <c r="E18" s="261">
        <f t="shared" si="0"/>
        <v>0.034685797434943</v>
      </c>
      <c r="F18" s="261">
        <f t="shared" si="1"/>
        <v>0.10760308415704</v>
      </c>
    </row>
    <row r="19" ht="26" customHeight="1" spans="1:6">
      <c r="A19" s="289" t="s">
        <v>1753</v>
      </c>
      <c r="B19" s="288"/>
      <c r="C19" s="288"/>
      <c r="D19" s="262"/>
      <c r="E19" s="261" t="str">
        <f t="shared" si="0"/>
        <v/>
      </c>
      <c r="F19" s="261" t="str">
        <f t="shared" si="1"/>
        <v/>
      </c>
    </row>
    <row r="20" ht="26" customHeight="1" spans="1:6">
      <c r="A20" s="289" t="s">
        <v>1754</v>
      </c>
      <c r="B20" s="288"/>
      <c r="C20" s="288"/>
      <c r="D20" s="262"/>
      <c r="E20" s="261" t="str">
        <f t="shared" si="0"/>
        <v/>
      </c>
      <c r="F20" s="261" t="str">
        <f t="shared" si="1"/>
        <v/>
      </c>
    </row>
    <row r="21" ht="26" customHeight="1" spans="1:6">
      <c r="A21" s="255" t="s">
        <v>1755</v>
      </c>
      <c r="B21" s="258">
        <f>B6-B15</f>
        <v>35282.4594829999</v>
      </c>
      <c r="C21" s="258">
        <f>C6-C15</f>
        <v>29097.68768</v>
      </c>
      <c r="D21" s="258">
        <f>D6-D15</f>
        <v>19499.182412</v>
      </c>
      <c r="E21" s="257">
        <f t="shared" si="0"/>
        <v>0.552659386497566</v>
      </c>
      <c r="F21" s="257">
        <f t="shared" si="1"/>
        <v>0.670128246149351</v>
      </c>
    </row>
    <row r="22" ht="26" customHeight="1" spans="1:6">
      <c r="A22" s="290" t="s">
        <v>1756</v>
      </c>
      <c r="B22" s="291">
        <v>407952.608182</v>
      </c>
      <c r="C22" s="291">
        <v>391046.651162</v>
      </c>
      <c r="D22" s="258">
        <v>410545.833574</v>
      </c>
      <c r="E22" s="257">
        <f t="shared" si="0"/>
        <v>1.00635668295775</v>
      </c>
      <c r="F22" s="257">
        <f t="shared" si="1"/>
        <v>1.04986408233917</v>
      </c>
    </row>
    <row r="23" spans="2:6">
      <c r="B23" s="293"/>
      <c r="C23" s="293"/>
      <c r="D23" s="293"/>
      <c r="E23" s="293"/>
      <c r="F23" s="293"/>
    </row>
  </sheetData>
  <mergeCells count="5">
    <mergeCell ref="A2:F2"/>
    <mergeCell ref="D4:F4"/>
    <mergeCell ref="A4:A5"/>
    <mergeCell ref="B4:B5"/>
    <mergeCell ref="C4:C5"/>
  </mergeCells>
  <pageMargins left="0.751388888888889" right="0.751388888888889" top="1" bottom="1" header="0.5" footer="0.5"/>
  <pageSetup paperSize="9" scale="95" fitToHeight="0" orientation="portrait" horizontalDpi="600"/>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V22"/>
  <sheetViews>
    <sheetView showGridLines="0" showZeros="0" view="pageBreakPreview" zoomScaleNormal="100" workbookViewId="0">
      <selection activeCell="B6" sqref="B6:P22"/>
    </sheetView>
  </sheetViews>
  <sheetFormatPr defaultColWidth="8" defaultRowHeight="13.5"/>
  <cols>
    <col min="1" max="1" width="27.6" style="239" customWidth="1"/>
    <col min="2" max="16" width="8.7" style="239" customWidth="1"/>
    <col min="17" max="20" width="8.7" style="239" hidden="1" customWidth="1"/>
    <col min="21" max="22" width="8.7" style="240" hidden="1" customWidth="1"/>
    <col min="23" max="16384" width="8" style="240"/>
  </cols>
  <sheetData>
    <row r="1" ht="14.25" spans="1:2">
      <c r="A1" s="4" t="str">
        <f>目录!A23</f>
        <v>表19</v>
      </c>
      <c r="B1" s="241"/>
    </row>
    <row r="2" s="238" customFormat="1" ht="36" customHeight="1" spans="1:22">
      <c r="A2" s="242" t="str">
        <f>目录!B23</f>
        <v>2024市级社会保险基金收支预算总表</v>
      </c>
      <c r="B2" s="242"/>
      <c r="C2" s="242"/>
      <c r="D2" s="242"/>
      <c r="E2" s="242"/>
      <c r="F2" s="242"/>
      <c r="G2" s="242"/>
      <c r="H2" s="242"/>
      <c r="I2" s="242"/>
      <c r="J2" s="242"/>
      <c r="K2" s="242"/>
      <c r="L2" s="242"/>
      <c r="M2" s="242"/>
      <c r="N2" s="242"/>
      <c r="O2" s="242"/>
      <c r="P2" s="242"/>
      <c r="Q2" s="242"/>
      <c r="R2" s="242"/>
      <c r="S2" s="242"/>
      <c r="T2" s="242"/>
      <c r="U2" s="242"/>
      <c r="V2" s="242"/>
    </row>
    <row r="3" s="238" customFormat="1" ht="19.95" customHeight="1" spans="1:20">
      <c r="A3" s="243"/>
      <c r="B3" s="243"/>
      <c r="C3" s="243"/>
      <c r="D3" s="243"/>
      <c r="E3" s="243"/>
      <c r="F3" s="243"/>
      <c r="G3" s="243"/>
      <c r="H3" s="244"/>
      <c r="I3" s="244"/>
      <c r="J3" s="244"/>
      <c r="K3" s="243"/>
      <c r="L3" s="243"/>
      <c r="M3" s="243"/>
      <c r="N3" s="243"/>
      <c r="O3" s="266" t="s">
        <v>39</v>
      </c>
      <c r="P3" s="243"/>
      <c r="Q3" s="243"/>
      <c r="R3" s="243"/>
      <c r="S3" s="243"/>
      <c r="T3" s="272" t="s">
        <v>39</v>
      </c>
    </row>
    <row r="4" s="238" customFormat="1" ht="39.6" customHeight="1" spans="1:22">
      <c r="A4" s="245" t="s">
        <v>1739</v>
      </c>
      <c r="B4" s="246" t="s">
        <v>1757</v>
      </c>
      <c r="C4" s="247"/>
      <c r="D4" s="248"/>
      <c r="E4" s="249" t="s">
        <v>1758</v>
      </c>
      <c r="F4" s="247"/>
      <c r="G4" s="250"/>
      <c r="H4" s="251" t="s">
        <v>1759</v>
      </c>
      <c r="I4" s="267"/>
      <c r="J4" s="268"/>
      <c r="K4" s="269" t="s">
        <v>1760</v>
      </c>
      <c r="L4" s="270"/>
      <c r="M4" s="271"/>
      <c r="N4" s="246" t="s">
        <v>1761</v>
      </c>
      <c r="O4" s="247"/>
      <c r="P4" s="250"/>
      <c r="Q4" s="246" t="s">
        <v>1762</v>
      </c>
      <c r="R4" s="247"/>
      <c r="S4" s="248"/>
      <c r="T4" s="273" t="s">
        <v>1763</v>
      </c>
      <c r="U4" s="270"/>
      <c r="V4" s="271"/>
    </row>
    <row r="5" s="238" customFormat="1" ht="47" customHeight="1" spans="1:22">
      <c r="A5" s="252"/>
      <c r="B5" s="253" t="s">
        <v>1764</v>
      </c>
      <c r="C5" s="254" t="s">
        <v>43</v>
      </c>
      <c r="D5" s="224" t="s">
        <v>48</v>
      </c>
      <c r="E5" s="253" t="s">
        <v>1764</v>
      </c>
      <c r="F5" s="254" t="s">
        <v>43</v>
      </c>
      <c r="G5" s="224" t="s">
        <v>48</v>
      </c>
      <c r="H5" s="253" t="s">
        <v>1764</v>
      </c>
      <c r="I5" s="254" t="s">
        <v>43</v>
      </c>
      <c r="J5" s="224" t="s">
        <v>48</v>
      </c>
      <c r="K5" s="253" t="s">
        <v>1764</v>
      </c>
      <c r="L5" s="254" t="s">
        <v>43</v>
      </c>
      <c r="M5" s="224" t="s">
        <v>48</v>
      </c>
      <c r="N5" s="253" t="s">
        <v>1764</v>
      </c>
      <c r="O5" s="254" t="s">
        <v>43</v>
      </c>
      <c r="P5" s="224" t="s">
        <v>48</v>
      </c>
      <c r="Q5" s="253" t="s">
        <v>1764</v>
      </c>
      <c r="R5" s="254" t="s">
        <v>43</v>
      </c>
      <c r="S5" s="224" t="s">
        <v>48</v>
      </c>
      <c r="T5" s="253" t="s">
        <v>1764</v>
      </c>
      <c r="U5" s="254" t="s">
        <v>43</v>
      </c>
      <c r="V5" s="224" t="s">
        <v>48</v>
      </c>
    </row>
    <row r="6" s="238" customFormat="1" ht="29" customHeight="1" spans="1:22">
      <c r="A6" s="255" t="s">
        <v>1740</v>
      </c>
      <c r="B6" s="256">
        <f>SUM(E6,H6,K6,N6,Q6,T6)</f>
        <v>288526.04813</v>
      </c>
      <c r="C6" s="256">
        <f>SUM(F6,I6,L6,O6,R6,U6)</f>
        <v>296439.48639</v>
      </c>
      <c r="D6" s="257">
        <f>IFERROR(C6/B6,"")</f>
        <v>1.02742711901157</v>
      </c>
      <c r="E6" s="258">
        <f>SUM(E7:E14)</f>
        <v>106912.60213</v>
      </c>
      <c r="F6" s="258">
        <f t="shared" ref="E6:I6" si="0">SUM(F7:F14)</f>
        <v>105534.866905</v>
      </c>
      <c r="G6" s="257">
        <f t="shared" ref="G6:G22" si="1">IFERROR(F6/E6,"")</f>
        <v>0.987113444088427</v>
      </c>
      <c r="H6" s="258">
        <f t="shared" ref="H6:L6" si="2">SUM(H7:H14)</f>
        <v>111129.452635</v>
      </c>
      <c r="I6" s="258">
        <f t="shared" si="0"/>
        <v>116716.544485</v>
      </c>
      <c r="J6" s="257">
        <f t="shared" ref="J6:J22" si="3">IFERROR(I6/H6,"")</f>
        <v>1.0502755274819</v>
      </c>
      <c r="K6" s="258">
        <f t="shared" si="2"/>
        <v>2.108365</v>
      </c>
      <c r="L6" s="258">
        <f t="shared" si="2"/>
        <v>0</v>
      </c>
      <c r="M6" s="257">
        <f t="shared" ref="M6:M22" si="4">IFERROR(L6/K6,"")</f>
        <v>0</v>
      </c>
      <c r="N6" s="258">
        <f t="shared" ref="N6:R6" si="5">SUM(N7:N14)</f>
        <v>70481.885</v>
      </c>
      <c r="O6" s="258">
        <f t="shared" si="5"/>
        <v>74188.075</v>
      </c>
      <c r="P6" s="257">
        <f t="shared" ref="P6:P22" si="6">IFERROR(O6/N6,"")</f>
        <v>1.0525835822921</v>
      </c>
      <c r="Q6" s="274">
        <f t="shared" si="5"/>
        <v>0</v>
      </c>
      <c r="R6" s="274">
        <f t="shared" si="5"/>
        <v>0</v>
      </c>
      <c r="S6" s="120" t="str">
        <f t="shared" ref="S6:S22" si="7">IFERROR(R6/Q6,"")</f>
        <v/>
      </c>
      <c r="T6" s="274">
        <f>SUM(T7:T14)</f>
        <v>0</v>
      </c>
      <c r="U6" s="274">
        <f>SUM(U7:U14)</f>
        <v>0</v>
      </c>
      <c r="V6" s="120" t="str">
        <f t="shared" ref="V6:V22" si="8">IFERROR(U6/T6,"")</f>
        <v/>
      </c>
    </row>
    <row r="7" s="238" customFormat="1" ht="29" customHeight="1" spans="1:22">
      <c r="A7" s="259" t="s">
        <v>1741</v>
      </c>
      <c r="B7" s="260">
        <f t="shared" ref="B7:B22" si="9">SUM(E7,H7,K7,N7,Q7,T7)</f>
        <v>191261.079765</v>
      </c>
      <c r="C7" s="260">
        <f t="shared" ref="C7:C22" si="10">SUM(F7,I7,L7,O7,R7,U7)</f>
        <v>200045.38139</v>
      </c>
      <c r="D7" s="261">
        <f t="shared" ref="D7:D22" si="11">IFERROR(C7/B7,"")</f>
        <v>1.04592832810415</v>
      </c>
      <c r="E7" s="262">
        <v>58271.60213</v>
      </c>
      <c r="F7" s="262">
        <v>59374.866905</v>
      </c>
      <c r="G7" s="261">
        <f t="shared" si="1"/>
        <v>1.01893314641562</v>
      </c>
      <c r="H7" s="262">
        <v>108443.452635</v>
      </c>
      <c r="I7" s="262">
        <v>114020.544485</v>
      </c>
      <c r="J7" s="261">
        <f t="shared" si="3"/>
        <v>1.05142857143042</v>
      </c>
      <c r="K7" s="262"/>
      <c r="L7" s="262"/>
      <c r="M7" s="261" t="str">
        <f t="shared" si="4"/>
        <v/>
      </c>
      <c r="N7" s="262">
        <v>24546.025</v>
      </c>
      <c r="O7" s="262">
        <v>26649.97</v>
      </c>
      <c r="P7" s="261">
        <f t="shared" si="6"/>
        <v>1.08571428571429</v>
      </c>
      <c r="Q7" s="275"/>
      <c r="R7" s="275"/>
      <c r="S7" s="103" t="str">
        <f t="shared" si="7"/>
        <v/>
      </c>
      <c r="T7" s="275"/>
      <c r="U7" s="275"/>
      <c r="V7" s="103" t="str">
        <f t="shared" si="8"/>
        <v/>
      </c>
    </row>
    <row r="8" s="238" customFormat="1" ht="29" customHeight="1" spans="1:22">
      <c r="A8" s="259" t="s">
        <v>1742</v>
      </c>
      <c r="B8" s="260">
        <f t="shared" si="9"/>
        <v>91468.86</v>
      </c>
      <c r="C8" s="260">
        <f t="shared" si="10"/>
        <v>90488.105</v>
      </c>
      <c r="D8" s="261">
        <f t="shared" si="11"/>
        <v>0.989277717028506</v>
      </c>
      <c r="E8" s="262">
        <v>45927</v>
      </c>
      <c r="F8" s="262">
        <v>43500</v>
      </c>
      <c r="G8" s="261">
        <f t="shared" si="1"/>
        <v>0.947155268142923</v>
      </c>
      <c r="H8" s="262">
        <v>592</v>
      </c>
      <c r="I8" s="262">
        <v>0</v>
      </c>
      <c r="J8" s="261">
        <f t="shared" si="3"/>
        <v>0</v>
      </c>
      <c r="K8" s="262"/>
      <c r="L8" s="262"/>
      <c r="M8" s="261" t="str">
        <f t="shared" si="4"/>
        <v/>
      </c>
      <c r="N8" s="262">
        <v>44949.86</v>
      </c>
      <c r="O8" s="262">
        <v>46988.105</v>
      </c>
      <c r="P8" s="261">
        <f t="shared" si="6"/>
        <v>1.04534485758131</v>
      </c>
      <c r="Q8" s="275"/>
      <c r="R8" s="275"/>
      <c r="S8" s="103" t="str">
        <f t="shared" si="7"/>
        <v/>
      </c>
      <c r="T8" s="275"/>
      <c r="U8" s="275"/>
      <c r="V8" s="103" t="str">
        <f t="shared" si="8"/>
        <v/>
      </c>
    </row>
    <row r="9" s="238" customFormat="1" ht="29" customHeight="1" spans="1:22">
      <c r="A9" s="263" t="s">
        <v>1743</v>
      </c>
      <c r="B9" s="260">
        <f t="shared" si="9"/>
        <v>3003.108365</v>
      </c>
      <c r="C9" s="260">
        <f t="shared" si="10"/>
        <v>3070</v>
      </c>
      <c r="D9" s="261">
        <f t="shared" si="11"/>
        <v>1.02227413295491</v>
      </c>
      <c r="E9" s="262">
        <v>257</v>
      </c>
      <c r="F9" s="262">
        <v>160</v>
      </c>
      <c r="G9" s="261">
        <f t="shared" si="1"/>
        <v>0.622568093385214</v>
      </c>
      <c r="H9" s="262">
        <v>1758</v>
      </c>
      <c r="I9" s="262">
        <v>2360</v>
      </c>
      <c r="J9" s="261">
        <f t="shared" si="3"/>
        <v>1.3424345847554</v>
      </c>
      <c r="K9" s="262">
        <v>2.108365</v>
      </c>
      <c r="L9" s="262"/>
      <c r="M9" s="261">
        <f t="shared" si="4"/>
        <v>0</v>
      </c>
      <c r="N9" s="262">
        <v>986</v>
      </c>
      <c r="O9" s="262">
        <v>550</v>
      </c>
      <c r="P9" s="261">
        <f t="shared" si="6"/>
        <v>0.557809330628803</v>
      </c>
      <c r="Q9" s="275"/>
      <c r="R9" s="275"/>
      <c r="S9" s="103" t="str">
        <f t="shared" si="7"/>
        <v/>
      </c>
      <c r="T9" s="275"/>
      <c r="U9" s="275"/>
      <c r="V9" s="103" t="str">
        <f t="shared" si="8"/>
        <v/>
      </c>
    </row>
    <row r="10" s="238" customFormat="1" ht="29" customHeight="1" spans="1:22">
      <c r="A10" s="263" t="s">
        <v>1744</v>
      </c>
      <c r="B10" s="260">
        <f t="shared" si="9"/>
        <v>0</v>
      </c>
      <c r="C10" s="260">
        <f t="shared" si="10"/>
        <v>0</v>
      </c>
      <c r="D10" s="261" t="str">
        <f t="shared" si="11"/>
        <v/>
      </c>
      <c r="E10" s="262">
        <v>0</v>
      </c>
      <c r="F10" s="262">
        <v>0</v>
      </c>
      <c r="G10" s="261" t="str">
        <f t="shared" si="1"/>
        <v/>
      </c>
      <c r="H10" s="262">
        <v>0</v>
      </c>
      <c r="I10" s="262">
        <v>0</v>
      </c>
      <c r="J10" s="261" t="str">
        <f t="shared" si="3"/>
        <v/>
      </c>
      <c r="K10" s="262"/>
      <c r="L10" s="262"/>
      <c r="M10" s="261" t="str">
        <f t="shared" si="4"/>
        <v/>
      </c>
      <c r="N10" s="262"/>
      <c r="O10" s="262"/>
      <c r="P10" s="261" t="str">
        <f t="shared" si="6"/>
        <v/>
      </c>
      <c r="Q10" s="275"/>
      <c r="R10" s="275"/>
      <c r="S10" s="103" t="str">
        <f t="shared" si="7"/>
        <v/>
      </c>
      <c r="T10" s="275"/>
      <c r="U10" s="275"/>
      <c r="V10" s="103" t="str">
        <f t="shared" si="8"/>
        <v/>
      </c>
    </row>
    <row r="11" s="238" customFormat="1" ht="29" customHeight="1" spans="1:22">
      <c r="A11" s="263" t="s">
        <v>1745</v>
      </c>
      <c r="B11" s="260">
        <f t="shared" si="9"/>
        <v>2793</v>
      </c>
      <c r="C11" s="260">
        <f t="shared" si="10"/>
        <v>2836</v>
      </c>
      <c r="D11" s="261">
        <f t="shared" si="11"/>
        <v>1.01539563193699</v>
      </c>
      <c r="E11" s="262">
        <v>2457</v>
      </c>
      <c r="F11" s="262">
        <v>2500</v>
      </c>
      <c r="G11" s="261">
        <f t="shared" si="1"/>
        <v>1.01750101750102</v>
      </c>
      <c r="H11" s="262">
        <v>336</v>
      </c>
      <c r="I11" s="262">
        <v>336</v>
      </c>
      <c r="J11" s="261">
        <f t="shared" si="3"/>
        <v>1</v>
      </c>
      <c r="K11" s="262"/>
      <c r="L11" s="262"/>
      <c r="M11" s="261" t="str">
        <f t="shared" si="4"/>
        <v/>
      </c>
      <c r="N11" s="262"/>
      <c r="O11" s="262"/>
      <c r="P11" s="261" t="str">
        <f t="shared" si="6"/>
        <v/>
      </c>
      <c r="Q11" s="275"/>
      <c r="R11" s="275"/>
      <c r="S11" s="103" t="str">
        <f t="shared" si="7"/>
        <v/>
      </c>
      <c r="T11" s="275"/>
      <c r="U11" s="275"/>
      <c r="V11" s="103" t="str">
        <f t="shared" si="8"/>
        <v/>
      </c>
    </row>
    <row r="12" s="238" customFormat="1" ht="29" customHeight="1" spans="1:22">
      <c r="A12" s="263" t="s">
        <v>1746</v>
      </c>
      <c r="B12" s="260">
        <f t="shared" si="9"/>
        <v>0</v>
      </c>
      <c r="C12" s="260">
        <f t="shared" si="10"/>
        <v>0</v>
      </c>
      <c r="D12" s="261" t="str">
        <f t="shared" si="11"/>
        <v/>
      </c>
      <c r="E12" s="262"/>
      <c r="F12" s="262"/>
      <c r="G12" s="261" t="str">
        <f t="shared" si="1"/>
        <v/>
      </c>
      <c r="H12" s="262"/>
      <c r="I12" s="262"/>
      <c r="J12" s="261" t="str">
        <f t="shared" si="3"/>
        <v/>
      </c>
      <c r="K12" s="262"/>
      <c r="L12" s="262"/>
      <c r="M12" s="261" t="str">
        <f t="shared" si="4"/>
        <v/>
      </c>
      <c r="N12" s="262"/>
      <c r="O12" s="262"/>
      <c r="P12" s="261" t="str">
        <f t="shared" si="6"/>
        <v/>
      </c>
      <c r="Q12" s="275"/>
      <c r="R12" s="275"/>
      <c r="S12" s="103" t="str">
        <f t="shared" si="7"/>
        <v/>
      </c>
      <c r="T12" s="275"/>
      <c r="U12" s="275"/>
      <c r="V12" s="103" t="str">
        <f t="shared" si="8"/>
        <v/>
      </c>
    </row>
    <row r="13" s="238" customFormat="1" ht="42" customHeight="1" spans="1:22">
      <c r="A13" s="263" t="s">
        <v>1747</v>
      </c>
      <c r="B13" s="260">
        <f t="shared" si="9"/>
        <v>0</v>
      </c>
      <c r="C13" s="260">
        <f t="shared" si="10"/>
        <v>0</v>
      </c>
      <c r="D13" s="261" t="str">
        <f t="shared" si="11"/>
        <v/>
      </c>
      <c r="E13" s="262"/>
      <c r="F13" s="262"/>
      <c r="G13" s="261" t="str">
        <f t="shared" si="1"/>
        <v/>
      </c>
      <c r="H13" s="262"/>
      <c r="I13" s="262"/>
      <c r="J13" s="261" t="str">
        <f t="shared" si="3"/>
        <v/>
      </c>
      <c r="K13" s="262"/>
      <c r="L13" s="262"/>
      <c r="M13" s="261" t="str">
        <f t="shared" si="4"/>
        <v/>
      </c>
      <c r="N13" s="262"/>
      <c r="O13" s="262"/>
      <c r="P13" s="261" t="str">
        <f t="shared" si="6"/>
        <v/>
      </c>
      <c r="Q13" s="275"/>
      <c r="R13" s="275"/>
      <c r="S13" s="103" t="str">
        <f t="shared" si="7"/>
        <v/>
      </c>
      <c r="T13" s="275"/>
      <c r="U13" s="275"/>
      <c r="V13" s="103" t="str">
        <f t="shared" si="8"/>
        <v/>
      </c>
    </row>
    <row r="14" s="238" customFormat="1" ht="42" customHeight="1" spans="1:22">
      <c r="A14" s="263" t="s">
        <v>1748</v>
      </c>
      <c r="B14" s="260">
        <f t="shared" si="9"/>
        <v>0</v>
      </c>
      <c r="C14" s="260">
        <f t="shared" si="10"/>
        <v>0</v>
      </c>
      <c r="D14" s="261" t="str">
        <f t="shared" si="11"/>
        <v/>
      </c>
      <c r="E14" s="262"/>
      <c r="F14" s="262"/>
      <c r="G14" s="261" t="str">
        <f t="shared" si="1"/>
        <v/>
      </c>
      <c r="H14" s="262"/>
      <c r="I14" s="262"/>
      <c r="J14" s="261" t="str">
        <f t="shared" si="3"/>
        <v/>
      </c>
      <c r="K14" s="262"/>
      <c r="L14" s="262"/>
      <c r="M14" s="261" t="str">
        <f t="shared" si="4"/>
        <v/>
      </c>
      <c r="N14" s="262"/>
      <c r="O14" s="262"/>
      <c r="P14" s="261" t="str">
        <f t="shared" si="6"/>
        <v/>
      </c>
      <c r="Q14" s="275"/>
      <c r="R14" s="275"/>
      <c r="S14" s="103" t="str">
        <f t="shared" si="7"/>
        <v/>
      </c>
      <c r="T14" s="275"/>
      <c r="U14" s="275"/>
      <c r="V14" s="103" t="str">
        <f t="shared" si="8"/>
        <v/>
      </c>
    </row>
    <row r="15" s="238" customFormat="1" ht="29" customHeight="1" spans="1:22">
      <c r="A15" s="264" t="s">
        <v>1749</v>
      </c>
      <c r="B15" s="256">
        <f t="shared" si="9"/>
        <v>271930.90903</v>
      </c>
      <c r="C15" s="256">
        <f t="shared" si="10"/>
        <v>290639.174997</v>
      </c>
      <c r="D15" s="257">
        <f t="shared" si="11"/>
        <v>1.06879786499348</v>
      </c>
      <c r="E15" s="258">
        <f t="shared" ref="E15:I15" si="12">SUM(E16:E20)</f>
        <v>100020.100104</v>
      </c>
      <c r="F15" s="258">
        <f t="shared" si="12"/>
        <v>108457.758348</v>
      </c>
      <c r="G15" s="257">
        <f t="shared" si="1"/>
        <v>1.08435962606743</v>
      </c>
      <c r="H15" s="258">
        <f t="shared" si="12"/>
        <v>98203.111816</v>
      </c>
      <c r="I15" s="258">
        <f t="shared" si="12"/>
        <v>108046.783713</v>
      </c>
      <c r="J15" s="257">
        <f t="shared" si="3"/>
        <v>1.10023788162074</v>
      </c>
      <c r="K15" s="258">
        <f t="shared" ref="K15:O15" si="13">SUM(K16:K20)</f>
        <v>0</v>
      </c>
      <c r="L15" s="258">
        <f t="shared" si="13"/>
        <v>0</v>
      </c>
      <c r="M15" s="257" t="str">
        <f t="shared" si="4"/>
        <v/>
      </c>
      <c r="N15" s="258">
        <f t="shared" si="13"/>
        <v>73707.69711</v>
      </c>
      <c r="O15" s="258">
        <f t="shared" si="13"/>
        <v>74134.632936</v>
      </c>
      <c r="P15" s="257">
        <f t="shared" si="6"/>
        <v>1.00579228279732</v>
      </c>
      <c r="Q15" s="274">
        <f t="shared" ref="Q15:U15" si="14">SUM(Q16:Q20)</f>
        <v>0</v>
      </c>
      <c r="R15" s="274">
        <f t="shared" si="14"/>
        <v>0</v>
      </c>
      <c r="S15" s="120" t="str">
        <f t="shared" si="7"/>
        <v/>
      </c>
      <c r="T15" s="274">
        <f t="shared" si="14"/>
        <v>0</v>
      </c>
      <c r="U15" s="274">
        <f t="shared" si="14"/>
        <v>0</v>
      </c>
      <c r="V15" s="120" t="str">
        <f t="shared" si="8"/>
        <v/>
      </c>
    </row>
    <row r="16" s="238" customFormat="1" ht="29" customHeight="1" spans="1:22">
      <c r="A16" s="259" t="s">
        <v>1750</v>
      </c>
      <c r="B16" s="260">
        <f t="shared" si="9"/>
        <v>270053.40903</v>
      </c>
      <c r="C16" s="260">
        <f t="shared" si="10"/>
        <v>289167.174997</v>
      </c>
      <c r="D16" s="261">
        <f t="shared" si="11"/>
        <v>1.07077772517538</v>
      </c>
      <c r="E16" s="262">
        <v>98430.100104</v>
      </c>
      <c r="F16" s="262">
        <v>107257.758348</v>
      </c>
      <c r="G16" s="261">
        <f t="shared" si="1"/>
        <v>1.08968453993923</v>
      </c>
      <c r="H16" s="262">
        <v>97917.111816</v>
      </c>
      <c r="I16" s="262">
        <v>107774.783713</v>
      </c>
      <c r="J16" s="261">
        <f t="shared" si="3"/>
        <v>1.10067363828627</v>
      </c>
      <c r="K16" s="262"/>
      <c r="L16" s="262"/>
      <c r="M16" s="261" t="str">
        <f t="shared" si="4"/>
        <v/>
      </c>
      <c r="N16" s="262">
        <v>73706.19711</v>
      </c>
      <c r="O16" s="262">
        <v>74134.632936</v>
      </c>
      <c r="P16" s="261">
        <f t="shared" si="6"/>
        <v>1.00581275174678</v>
      </c>
      <c r="Q16" s="275"/>
      <c r="R16" s="275"/>
      <c r="S16" s="103" t="str">
        <f t="shared" si="7"/>
        <v/>
      </c>
      <c r="T16" s="275"/>
      <c r="U16" s="275"/>
      <c r="V16" s="103" t="str">
        <f t="shared" si="8"/>
        <v/>
      </c>
    </row>
    <row r="17" s="238" customFormat="1" ht="29" customHeight="1" spans="1:22">
      <c r="A17" s="259" t="s">
        <v>1751</v>
      </c>
      <c r="B17" s="260">
        <f t="shared" si="9"/>
        <v>1622</v>
      </c>
      <c r="C17" s="260">
        <f t="shared" si="10"/>
        <v>1472</v>
      </c>
      <c r="D17" s="261">
        <f t="shared" si="11"/>
        <v>0.907521578298397</v>
      </c>
      <c r="E17" s="262">
        <v>1350</v>
      </c>
      <c r="F17" s="262">
        <v>1200</v>
      </c>
      <c r="G17" s="261">
        <f t="shared" si="1"/>
        <v>0.888888888888889</v>
      </c>
      <c r="H17" s="262">
        <v>272</v>
      </c>
      <c r="I17" s="262">
        <v>272</v>
      </c>
      <c r="J17" s="261">
        <f t="shared" si="3"/>
        <v>1</v>
      </c>
      <c r="K17" s="262"/>
      <c r="L17" s="262"/>
      <c r="M17" s="261" t="str">
        <f t="shared" si="4"/>
        <v/>
      </c>
      <c r="N17" s="262">
        <v>0</v>
      </c>
      <c r="O17" s="262">
        <v>0</v>
      </c>
      <c r="P17" s="261" t="str">
        <f t="shared" si="6"/>
        <v/>
      </c>
      <c r="Q17" s="275"/>
      <c r="R17" s="275"/>
      <c r="S17" s="103" t="str">
        <f t="shared" si="7"/>
        <v/>
      </c>
      <c r="T17" s="275"/>
      <c r="U17" s="275"/>
      <c r="V17" s="103" t="str">
        <f t="shared" si="8"/>
        <v/>
      </c>
    </row>
    <row r="18" s="238" customFormat="1" ht="29" customHeight="1" spans="1:22">
      <c r="A18" s="263" t="s">
        <v>1752</v>
      </c>
      <c r="B18" s="260">
        <f t="shared" si="9"/>
        <v>255.5</v>
      </c>
      <c r="C18" s="260">
        <f t="shared" si="10"/>
        <v>0</v>
      </c>
      <c r="D18" s="261">
        <f t="shared" si="11"/>
        <v>0</v>
      </c>
      <c r="E18" s="262">
        <v>240</v>
      </c>
      <c r="F18" s="262">
        <v>0</v>
      </c>
      <c r="G18" s="261">
        <f t="shared" si="1"/>
        <v>0</v>
      </c>
      <c r="H18" s="262">
        <v>14</v>
      </c>
      <c r="I18" s="262">
        <v>0</v>
      </c>
      <c r="J18" s="261">
        <f t="shared" si="3"/>
        <v>0</v>
      </c>
      <c r="K18" s="262"/>
      <c r="L18" s="262"/>
      <c r="M18" s="261" t="str">
        <f t="shared" si="4"/>
        <v/>
      </c>
      <c r="N18" s="262">
        <v>1.5</v>
      </c>
      <c r="O18" s="262">
        <v>0</v>
      </c>
      <c r="P18" s="261">
        <f t="shared" si="6"/>
        <v>0</v>
      </c>
      <c r="Q18" s="275"/>
      <c r="R18" s="275"/>
      <c r="S18" s="103" t="str">
        <f t="shared" si="7"/>
        <v/>
      </c>
      <c r="T18" s="275"/>
      <c r="U18" s="275"/>
      <c r="V18" s="103" t="str">
        <f t="shared" si="8"/>
        <v/>
      </c>
    </row>
    <row r="19" s="238" customFormat="1" ht="38" customHeight="1" spans="1:22">
      <c r="A19" s="263" t="s">
        <v>1753</v>
      </c>
      <c r="B19" s="260">
        <f t="shared" si="9"/>
        <v>0</v>
      </c>
      <c r="C19" s="260">
        <f t="shared" si="10"/>
        <v>0</v>
      </c>
      <c r="D19" s="261" t="str">
        <f t="shared" si="11"/>
        <v/>
      </c>
      <c r="E19" s="262"/>
      <c r="F19" s="262"/>
      <c r="G19" s="261" t="str">
        <f t="shared" si="1"/>
        <v/>
      </c>
      <c r="H19" s="262"/>
      <c r="I19" s="262"/>
      <c r="J19" s="261" t="str">
        <f t="shared" si="3"/>
        <v/>
      </c>
      <c r="K19" s="262"/>
      <c r="L19" s="262"/>
      <c r="M19" s="261" t="str">
        <f t="shared" si="4"/>
        <v/>
      </c>
      <c r="N19" s="262"/>
      <c r="O19" s="262"/>
      <c r="P19" s="261" t="str">
        <f t="shared" si="6"/>
        <v/>
      </c>
      <c r="Q19" s="275"/>
      <c r="R19" s="275"/>
      <c r="S19" s="103" t="str">
        <f t="shared" si="7"/>
        <v/>
      </c>
      <c r="T19" s="275"/>
      <c r="U19" s="275"/>
      <c r="V19" s="103" t="str">
        <f t="shared" si="8"/>
        <v/>
      </c>
    </row>
    <row r="20" s="238" customFormat="1" ht="40" customHeight="1" spans="1:22">
      <c r="A20" s="263" t="s">
        <v>1754</v>
      </c>
      <c r="B20" s="260">
        <f t="shared" si="9"/>
        <v>0</v>
      </c>
      <c r="C20" s="260">
        <f t="shared" si="10"/>
        <v>0</v>
      </c>
      <c r="D20" s="261" t="str">
        <f t="shared" si="11"/>
        <v/>
      </c>
      <c r="E20" s="262"/>
      <c r="F20" s="262"/>
      <c r="G20" s="261" t="str">
        <f t="shared" si="1"/>
        <v/>
      </c>
      <c r="H20" s="262"/>
      <c r="I20" s="262"/>
      <c r="J20" s="261" t="str">
        <f t="shared" si="3"/>
        <v/>
      </c>
      <c r="K20" s="262"/>
      <c r="L20" s="262"/>
      <c r="M20" s="261" t="str">
        <f t="shared" si="4"/>
        <v/>
      </c>
      <c r="N20" s="262"/>
      <c r="O20" s="262"/>
      <c r="P20" s="261" t="str">
        <f t="shared" si="6"/>
        <v/>
      </c>
      <c r="Q20" s="275"/>
      <c r="R20" s="275"/>
      <c r="S20" s="103" t="str">
        <f t="shared" si="7"/>
        <v/>
      </c>
      <c r="T20" s="275"/>
      <c r="U20" s="275"/>
      <c r="V20" s="103" t="str">
        <f t="shared" si="8"/>
        <v/>
      </c>
    </row>
    <row r="21" s="238" customFormat="1" ht="29" customHeight="1" spans="1:22">
      <c r="A21" s="265" t="s">
        <v>1755</v>
      </c>
      <c r="B21" s="256">
        <f t="shared" si="9"/>
        <v>16595.1391</v>
      </c>
      <c r="C21" s="256">
        <f t="shared" si="10"/>
        <v>5800.311393</v>
      </c>
      <c r="D21" s="257">
        <f t="shared" si="11"/>
        <v>0.349518696893598</v>
      </c>
      <c r="E21" s="258">
        <f t="shared" ref="E21:I21" si="15">E6-E15</f>
        <v>6892.50202599999</v>
      </c>
      <c r="F21" s="258">
        <f t="shared" si="15"/>
        <v>-2922.891443</v>
      </c>
      <c r="G21" s="257">
        <f t="shared" si="1"/>
        <v>-0.42406827476789</v>
      </c>
      <c r="H21" s="258">
        <f t="shared" si="15"/>
        <v>12926.340819</v>
      </c>
      <c r="I21" s="258">
        <f t="shared" si="15"/>
        <v>8669.76077199998</v>
      </c>
      <c r="J21" s="257">
        <f t="shared" si="3"/>
        <v>0.670704949946591</v>
      </c>
      <c r="K21" s="258">
        <f t="shared" ref="K21:O21" si="16">K6-K15</f>
        <v>2.108365</v>
      </c>
      <c r="L21" s="258">
        <f t="shared" si="16"/>
        <v>0</v>
      </c>
      <c r="M21" s="257">
        <f t="shared" si="4"/>
        <v>0</v>
      </c>
      <c r="N21" s="258">
        <f t="shared" si="16"/>
        <v>-3225.81211</v>
      </c>
      <c r="O21" s="258">
        <f t="shared" si="16"/>
        <v>53.4420640000171</v>
      </c>
      <c r="P21" s="257">
        <f t="shared" si="6"/>
        <v>-0.0165670107798117</v>
      </c>
      <c r="Q21" s="274">
        <f t="shared" ref="Q21:U21" si="17">Q6-Q15</f>
        <v>0</v>
      </c>
      <c r="R21" s="274">
        <f t="shared" si="17"/>
        <v>0</v>
      </c>
      <c r="S21" s="120" t="str">
        <f t="shared" si="7"/>
        <v/>
      </c>
      <c r="T21" s="274">
        <f t="shared" si="17"/>
        <v>0</v>
      </c>
      <c r="U21" s="274">
        <f t="shared" si="17"/>
        <v>0</v>
      </c>
      <c r="V21" s="120" t="str">
        <f t="shared" si="8"/>
        <v/>
      </c>
    </row>
    <row r="22" s="238" customFormat="1" ht="29" customHeight="1" spans="1:22">
      <c r="A22" s="264" t="s">
        <v>1756</v>
      </c>
      <c r="B22" s="256">
        <f t="shared" si="9"/>
        <v>261897.162484</v>
      </c>
      <c r="C22" s="256">
        <f t="shared" si="10"/>
        <v>267697.473877</v>
      </c>
      <c r="D22" s="257">
        <f t="shared" si="11"/>
        <v>1.02214728612554</v>
      </c>
      <c r="E22" s="258">
        <v>5475.702444</v>
      </c>
      <c r="F22" s="258">
        <v>2552.81100099999</v>
      </c>
      <c r="G22" s="257">
        <f t="shared" si="1"/>
        <v>0.466207035007396</v>
      </c>
      <c r="H22" s="258">
        <v>207105.773537</v>
      </c>
      <c r="I22" s="258">
        <v>215775.534309</v>
      </c>
      <c r="J22" s="257">
        <f t="shared" si="3"/>
        <v>1.04186151174801</v>
      </c>
      <c r="K22" s="258">
        <v>827.992051</v>
      </c>
      <c r="L22" s="258">
        <v>827.992051</v>
      </c>
      <c r="M22" s="257">
        <f t="shared" si="4"/>
        <v>1</v>
      </c>
      <c r="N22" s="258">
        <v>48487.694452</v>
      </c>
      <c r="O22" s="258">
        <v>48541.136516</v>
      </c>
      <c r="P22" s="257">
        <f t="shared" si="6"/>
        <v>1.00110217787428</v>
      </c>
      <c r="Q22" s="274"/>
      <c r="R22" s="274"/>
      <c r="S22" s="120" t="str">
        <f t="shared" si="7"/>
        <v/>
      </c>
      <c r="T22" s="274"/>
      <c r="U22" s="274"/>
      <c r="V22" s="120" t="str">
        <f t="shared" si="8"/>
        <v/>
      </c>
    </row>
  </sheetData>
  <mergeCells count="10">
    <mergeCell ref="A2:V2"/>
    <mergeCell ref="O3:P3"/>
    <mergeCell ref="B4:D4"/>
    <mergeCell ref="E4:G4"/>
    <mergeCell ref="H4:J4"/>
    <mergeCell ref="K4:M4"/>
    <mergeCell ref="N4:P4"/>
    <mergeCell ref="Q4:S4"/>
    <mergeCell ref="T4:V4"/>
    <mergeCell ref="A4:A5"/>
  </mergeCells>
  <printOptions horizontalCentered="1"/>
  <pageMargins left="0.590277777777778" right="0.590277777777778" top="0.786805555555556" bottom="0.786805555555556" header="0.511805555555556" footer="0.511805555555556"/>
  <pageSetup paperSize="9" scale="67" pageOrder="overThenDown" orientation="landscape" errors="blank"/>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20"/>
  <sheetViews>
    <sheetView showGridLines="0" showZeros="0" view="pageBreakPreview" zoomScale="145" zoomScaleNormal="100" workbookViewId="0">
      <selection activeCell="A5" sqref="$A5:$XFD20"/>
    </sheetView>
  </sheetViews>
  <sheetFormatPr defaultColWidth="8" defaultRowHeight="13.5" outlineLevelCol="7"/>
  <cols>
    <col min="1" max="1" width="25.5" style="218" customWidth="1"/>
    <col min="2" max="3" width="11.2" style="218" customWidth="1"/>
    <col min="4" max="4" width="10.5" style="218" customWidth="1"/>
    <col min="5" max="5" width="23.4" style="218" customWidth="1"/>
    <col min="6" max="6" width="11.2" style="218" customWidth="1"/>
    <col min="7" max="7" width="10.6" style="218" customWidth="1"/>
    <col min="8" max="8" width="10.3" style="219" customWidth="1"/>
    <col min="9" max="16384" width="8" style="219"/>
  </cols>
  <sheetData>
    <row r="1" ht="14.25" spans="1:1">
      <c r="A1" s="4" t="str">
        <f>目录!A24</f>
        <v>表20</v>
      </c>
    </row>
    <row r="2" s="217" customFormat="1" ht="22.5" spans="1:8">
      <c r="A2" s="220" t="str">
        <f>目录!B24</f>
        <v>2024市级机关事业单位基本养老保险基金收支预算表</v>
      </c>
      <c r="B2" s="220"/>
      <c r="C2" s="220"/>
      <c r="D2" s="220"/>
      <c r="E2" s="220"/>
      <c r="F2" s="220"/>
      <c r="G2" s="220"/>
      <c r="H2" s="220"/>
    </row>
    <row r="3" s="217" customFormat="1" ht="21" customHeight="1" spans="1:8">
      <c r="A3" s="221"/>
      <c r="B3" s="221"/>
      <c r="C3" s="221"/>
      <c r="D3" s="221"/>
      <c r="E3" s="221"/>
      <c r="F3" s="222"/>
      <c r="G3" s="222"/>
      <c r="H3" s="222" t="s">
        <v>39</v>
      </c>
    </row>
    <row r="4" s="217" customFormat="1" ht="42" customHeight="1" spans="1:8">
      <c r="A4" s="223" t="s">
        <v>1739</v>
      </c>
      <c r="B4" s="223" t="s">
        <v>42</v>
      </c>
      <c r="C4" s="223" t="s">
        <v>43</v>
      </c>
      <c r="D4" s="224" t="s">
        <v>48</v>
      </c>
      <c r="E4" s="223" t="s">
        <v>1739</v>
      </c>
      <c r="F4" s="223" t="s">
        <v>42</v>
      </c>
      <c r="G4" s="223" t="s">
        <v>43</v>
      </c>
      <c r="H4" s="224" t="s">
        <v>48</v>
      </c>
    </row>
    <row r="5" s="217" customFormat="1" ht="24" customHeight="1" spans="1:8">
      <c r="A5" s="225" t="s">
        <v>1765</v>
      </c>
      <c r="B5" s="226">
        <v>58271.60213</v>
      </c>
      <c r="C5" s="226">
        <v>59374.866905</v>
      </c>
      <c r="D5" s="103">
        <f>IFERROR(C5/B5,"")</f>
        <v>1.01893314641562</v>
      </c>
      <c r="E5" s="227" t="s">
        <v>1766</v>
      </c>
      <c r="F5" s="226">
        <v>98430.100104</v>
      </c>
      <c r="G5" s="226">
        <v>107257.758348</v>
      </c>
      <c r="H5" s="103">
        <f>IFERROR(G5/F5,"")</f>
        <v>1.08968453993923</v>
      </c>
    </row>
    <row r="6" s="217" customFormat="1" ht="24" customHeight="1" spans="1:8">
      <c r="A6" s="228" t="s">
        <v>1767</v>
      </c>
      <c r="B6" s="226">
        <v>55671.60213</v>
      </c>
      <c r="C6" s="226">
        <v>57974.866905</v>
      </c>
      <c r="D6" s="103">
        <f t="shared" ref="D6:D20" si="0">IFERROR(C6/B6,"")</f>
        <v>1.04137234580786</v>
      </c>
      <c r="E6" s="227" t="s">
        <v>1768</v>
      </c>
      <c r="F6" s="226">
        <v>1350</v>
      </c>
      <c r="G6" s="226">
        <v>1200</v>
      </c>
      <c r="H6" s="103">
        <f t="shared" ref="H5:H20" si="1">IFERROR(G6/F6,"")</f>
        <v>0.888888888888889</v>
      </c>
    </row>
    <row r="7" s="217" customFormat="1" ht="24" customHeight="1" spans="1:8">
      <c r="A7" s="225" t="s">
        <v>1769</v>
      </c>
      <c r="B7" s="226">
        <v>45927</v>
      </c>
      <c r="C7" s="226">
        <v>43500</v>
      </c>
      <c r="D7" s="103">
        <f t="shared" si="0"/>
        <v>0.947155268142923</v>
      </c>
      <c r="E7" s="227" t="s">
        <v>1770</v>
      </c>
      <c r="F7" s="226">
        <v>240</v>
      </c>
      <c r="G7" s="226">
        <v>0</v>
      </c>
      <c r="H7" s="103">
        <f t="shared" si="1"/>
        <v>0</v>
      </c>
    </row>
    <row r="8" s="217" customFormat="1" ht="24" customHeight="1" spans="1:8">
      <c r="A8" s="225" t="s">
        <v>1771</v>
      </c>
      <c r="B8" s="226">
        <v>38736</v>
      </c>
      <c r="C8" s="226">
        <v>36003</v>
      </c>
      <c r="D8" s="103">
        <f t="shared" si="0"/>
        <v>0.929445477075589</v>
      </c>
      <c r="E8" s="229"/>
      <c r="F8" s="230"/>
      <c r="G8" s="230"/>
      <c r="H8" s="103" t="str">
        <f t="shared" si="1"/>
        <v/>
      </c>
    </row>
    <row r="9" s="217" customFormat="1" ht="24" customHeight="1" spans="1:8">
      <c r="A9" s="225" t="s">
        <v>1772</v>
      </c>
      <c r="B9" s="226">
        <v>257</v>
      </c>
      <c r="C9" s="226">
        <v>160</v>
      </c>
      <c r="D9" s="103">
        <f t="shared" si="0"/>
        <v>0.622568093385214</v>
      </c>
      <c r="E9" s="229"/>
      <c r="F9" s="230"/>
      <c r="G9" s="230"/>
      <c r="H9" s="103" t="str">
        <f t="shared" si="1"/>
        <v/>
      </c>
    </row>
    <row r="10" s="217" customFormat="1" ht="24" customHeight="1" spans="1:8">
      <c r="A10" s="231" t="s">
        <v>1773</v>
      </c>
      <c r="B10" s="226">
        <v>2457</v>
      </c>
      <c r="C10" s="226">
        <v>2500</v>
      </c>
      <c r="D10" s="103">
        <f t="shared" si="0"/>
        <v>1.01750101750102</v>
      </c>
      <c r="E10" s="229"/>
      <c r="F10" s="230"/>
      <c r="G10" s="230"/>
      <c r="H10" s="103" t="str">
        <f t="shared" si="1"/>
        <v/>
      </c>
    </row>
    <row r="11" s="217" customFormat="1" ht="24" customHeight="1" spans="1:8">
      <c r="A11" s="225" t="s">
        <v>1774</v>
      </c>
      <c r="B11" s="232"/>
      <c r="C11" s="232"/>
      <c r="D11" s="103" t="str">
        <f t="shared" si="0"/>
        <v/>
      </c>
      <c r="E11" s="229"/>
      <c r="F11" s="230"/>
      <c r="G11" s="230"/>
      <c r="H11" s="103" t="str">
        <f t="shared" si="1"/>
        <v/>
      </c>
    </row>
    <row r="12" s="217" customFormat="1" ht="24" customHeight="1" spans="1:8">
      <c r="A12" s="225" t="s">
        <v>1775</v>
      </c>
      <c r="B12" s="232">
        <v>0</v>
      </c>
      <c r="C12" s="232">
        <v>0</v>
      </c>
      <c r="D12" s="103" t="str">
        <f t="shared" si="0"/>
        <v/>
      </c>
      <c r="E12" s="229"/>
      <c r="F12" s="230"/>
      <c r="G12" s="230"/>
      <c r="H12" s="103" t="str">
        <f t="shared" si="1"/>
        <v/>
      </c>
    </row>
    <row r="13" s="217" customFormat="1" ht="24" customHeight="1" spans="1:8">
      <c r="A13" s="225" t="s">
        <v>1776</v>
      </c>
      <c r="B13" s="232">
        <f>B5+B7+B9+B10+B11</f>
        <v>106912.60213</v>
      </c>
      <c r="C13" s="232">
        <f>C5+C7+C9+C10+C11</f>
        <v>105534.866905</v>
      </c>
      <c r="D13" s="103">
        <f t="shared" si="0"/>
        <v>0.987113444088427</v>
      </c>
      <c r="E13" s="227" t="s">
        <v>1777</v>
      </c>
      <c r="F13" s="232">
        <f>F5+F6+F7</f>
        <v>100020.100104</v>
      </c>
      <c r="G13" s="232">
        <f>G5+G6+G7</f>
        <v>108457.758348</v>
      </c>
      <c r="H13" s="103">
        <f t="shared" si="1"/>
        <v>1.08435962606743</v>
      </c>
    </row>
    <row r="14" s="217" customFormat="1" ht="24" customHeight="1" spans="1:8">
      <c r="A14" s="225" t="s">
        <v>1778</v>
      </c>
      <c r="B14" s="232"/>
      <c r="C14" s="232"/>
      <c r="D14" s="103" t="str">
        <f t="shared" si="0"/>
        <v/>
      </c>
      <c r="E14" s="227" t="s">
        <v>1779</v>
      </c>
      <c r="F14" s="232"/>
      <c r="G14" s="232"/>
      <c r="H14" s="103" t="str">
        <f t="shared" si="1"/>
        <v/>
      </c>
    </row>
    <row r="15" s="217" customFormat="1" ht="24" customHeight="1" spans="1:8">
      <c r="A15" s="225" t="s">
        <v>1780</v>
      </c>
      <c r="B15" s="232"/>
      <c r="C15" s="232"/>
      <c r="D15" s="103" t="str">
        <f t="shared" si="0"/>
        <v/>
      </c>
      <c r="E15" s="227" t="s">
        <v>1781</v>
      </c>
      <c r="F15" s="232"/>
      <c r="G15" s="232"/>
      <c r="H15" s="103" t="str">
        <f t="shared" si="1"/>
        <v/>
      </c>
    </row>
    <row r="16" s="217" customFormat="1" ht="24" customHeight="1" spans="1:8">
      <c r="A16" s="233" t="s">
        <v>1782</v>
      </c>
      <c r="B16" s="234">
        <f>B13+B14+B15</f>
        <v>106912.60213</v>
      </c>
      <c r="C16" s="234">
        <f>C13+C14+C15</f>
        <v>105534.866905</v>
      </c>
      <c r="D16" s="120">
        <f t="shared" si="0"/>
        <v>0.987113444088427</v>
      </c>
      <c r="E16" s="235" t="s">
        <v>1783</v>
      </c>
      <c r="F16" s="234">
        <f>F13+F14+F15</f>
        <v>100020.100104</v>
      </c>
      <c r="G16" s="234">
        <f>G13+G14+G15</f>
        <v>108457.758348</v>
      </c>
      <c r="H16" s="120">
        <f t="shared" si="1"/>
        <v>1.08435962606743</v>
      </c>
    </row>
    <row r="17" s="217" customFormat="1" ht="24" customHeight="1" spans="1:8">
      <c r="A17" s="225"/>
      <c r="B17" s="232"/>
      <c r="C17" s="232"/>
      <c r="D17" s="120" t="str">
        <f t="shared" si="0"/>
        <v/>
      </c>
      <c r="E17" s="227"/>
      <c r="F17" s="232"/>
      <c r="G17" s="232"/>
      <c r="H17" s="120" t="str">
        <f t="shared" si="1"/>
        <v/>
      </c>
    </row>
    <row r="18" s="217" customFormat="1" ht="24" customHeight="1" spans="1:8">
      <c r="A18" s="236"/>
      <c r="B18" s="230"/>
      <c r="C18" s="230"/>
      <c r="D18" s="120" t="str">
        <f t="shared" si="0"/>
        <v/>
      </c>
      <c r="E18" s="227" t="s">
        <v>1784</v>
      </c>
      <c r="F18" s="232">
        <f>B16-F16</f>
        <v>6892.50202599999</v>
      </c>
      <c r="G18" s="232">
        <f>C16-G16</f>
        <v>-2922.891443</v>
      </c>
      <c r="H18" s="120">
        <f t="shared" si="1"/>
        <v>-0.42406827476789</v>
      </c>
    </row>
    <row r="19" s="217" customFormat="1" ht="24" customHeight="1" spans="1:8">
      <c r="A19" s="225" t="s">
        <v>1785</v>
      </c>
      <c r="B19" s="226">
        <v>-1416.799582</v>
      </c>
      <c r="C19" s="232">
        <v>5475.702444</v>
      </c>
      <c r="D19" s="120">
        <f t="shared" si="0"/>
        <v>-3.8648391159675</v>
      </c>
      <c r="E19" s="227" t="s">
        <v>1786</v>
      </c>
      <c r="F19" s="232">
        <f>B19+F18</f>
        <v>5475.70244399999</v>
      </c>
      <c r="G19" s="232">
        <f>C19+G18</f>
        <v>2552.811001</v>
      </c>
      <c r="H19" s="120">
        <f t="shared" si="1"/>
        <v>0.466207035007398</v>
      </c>
    </row>
    <row r="20" s="217" customFormat="1" ht="24" customHeight="1" spans="1:8">
      <c r="A20" s="237" t="s">
        <v>192</v>
      </c>
      <c r="B20" s="234">
        <f>B16+B19</f>
        <v>105495.802548</v>
      </c>
      <c r="C20" s="234">
        <f>C16+C19</f>
        <v>111010.569349</v>
      </c>
      <c r="D20" s="120">
        <f t="shared" si="0"/>
        <v>1.05227475091714</v>
      </c>
      <c r="E20" s="237" t="s">
        <v>1282</v>
      </c>
      <c r="F20" s="234">
        <f>F16+F19</f>
        <v>105495.802548</v>
      </c>
      <c r="G20" s="234">
        <f>G16+G19</f>
        <v>111010.569349</v>
      </c>
      <c r="H20" s="120">
        <f t="shared" si="1"/>
        <v>1.05227475091714</v>
      </c>
    </row>
  </sheetData>
  <mergeCells count="1">
    <mergeCell ref="A2:H2"/>
  </mergeCells>
  <printOptions horizontalCentered="1"/>
  <pageMargins left="0.590277777777778" right="0.590277777777778" top="0.786805555555556" bottom="0.590277777777778" header="0.511805555555556" footer="0.511805555555556"/>
  <pageSetup paperSize="9" scale="99" pageOrder="overThenDown" orientation="landscape" errors="blank"/>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35"/>
  <sheetViews>
    <sheetView showGridLines="0" showZeros="0" view="pageBreakPreview" zoomScaleNormal="100" workbookViewId="0">
      <selection activeCell="B22" sqref="B22:G35"/>
    </sheetView>
  </sheetViews>
  <sheetFormatPr defaultColWidth="8" defaultRowHeight="14.25" outlineLevelCol="7"/>
  <cols>
    <col min="1" max="1" width="25.4" style="178" customWidth="1"/>
    <col min="2" max="2" width="13.9" style="178" customWidth="1"/>
    <col min="3" max="3" width="16.9" style="178" customWidth="1"/>
    <col min="4" max="4" width="12.1" style="178" customWidth="1"/>
    <col min="5" max="5" width="14.2" style="178" customWidth="1"/>
    <col min="6" max="6" width="16.9" style="178" customWidth="1"/>
    <col min="7" max="7" width="12.1" style="178" customWidth="1"/>
    <col min="8" max="8" width="9.8" style="179" customWidth="1"/>
    <col min="9" max="16384" width="8" style="179"/>
  </cols>
  <sheetData>
    <row r="1" spans="1:1">
      <c r="A1" s="4" t="str">
        <f>目录!A25</f>
        <v>表21</v>
      </c>
    </row>
    <row r="2" s="177" customFormat="1" ht="22.5" spans="1:8">
      <c r="A2" s="180" t="str">
        <f>目录!B25</f>
        <v>2024年市级职工基本医疗保险(含生育保险)基金收支预算表</v>
      </c>
      <c r="B2" s="180"/>
      <c r="C2" s="180"/>
      <c r="D2" s="180"/>
      <c r="E2" s="180"/>
      <c r="F2" s="180"/>
      <c r="G2" s="180"/>
      <c r="H2" s="180"/>
    </row>
    <row r="3" s="177" customFormat="1" ht="21" customHeight="1" spans="1:7">
      <c r="A3" s="181"/>
      <c r="B3" s="181"/>
      <c r="C3" s="181"/>
      <c r="D3" s="181"/>
      <c r="E3" s="181"/>
      <c r="F3" s="181"/>
      <c r="G3" s="182" t="s">
        <v>39</v>
      </c>
    </row>
    <row r="4" s="177" customFormat="1" ht="30" customHeight="1" spans="1:8">
      <c r="A4" s="183" t="s">
        <v>1739</v>
      </c>
      <c r="B4" s="184" t="s">
        <v>42</v>
      </c>
      <c r="C4" s="185"/>
      <c r="D4" s="186"/>
      <c r="E4" s="187" t="s">
        <v>43</v>
      </c>
      <c r="F4" s="188"/>
      <c r="G4" s="189"/>
      <c r="H4" s="190" t="s">
        <v>48</v>
      </c>
    </row>
    <row r="5" s="177" customFormat="1" ht="34" customHeight="1" spans="1:8">
      <c r="A5" s="191"/>
      <c r="B5" s="192" t="s">
        <v>1787</v>
      </c>
      <c r="C5" s="193" t="s">
        <v>1788</v>
      </c>
      <c r="D5" s="193" t="s">
        <v>1789</v>
      </c>
      <c r="E5" s="192" t="s">
        <v>1787</v>
      </c>
      <c r="F5" s="193" t="s">
        <v>1788</v>
      </c>
      <c r="G5" s="194" t="s">
        <v>1789</v>
      </c>
      <c r="H5" s="195"/>
    </row>
    <row r="6" s="177" customFormat="1" ht="24" customHeight="1" spans="1:8">
      <c r="A6" s="196" t="s">
        <v>1790</v>
      </c>
      <c r="B6" s="197">
        <f>SUM(C6:D6)</f>
        <v>108443.452635</v>
      </c>
      <c r="C6" s="197">
        <f>SUM(C7:C8)</f>
        <v>80994.8164</v>
      </c>
      <c r="D6" s="197">
        <f>SUM(D7:D8)</f>
        <v>27448.636235</v>
      </c>
      <c r="E6" s="197">
        <f>SUM(F6:G6)</f>
        <v>114020.544485</v>
      </c>
      <c r="F6" s="197">
        <f>SUM(F7:F8)</f>
        <v>85111.213796</v>
      </c>
      <c r="G6" s="198">
        <f>SUM(G7:G8)</f>
        <v>28909.330689</v>
      </c>
      <c r="H6" s="103">
        <f>IFERROR(E6/B6,"")</f>
        <v>1.05142857143042</v>
      </c>
    </row>
    <row r="7" s="177" customFormat="1" ht="24" customHeight="1" spans="1:8">
      <c r="A7" s="196" t="s">
        <v>1791</v>
      </c>
      <c r="B7" s="197">
        <f>C7+D7</f>
        <v>82254.892926</v>
      </c>
      <c r="C7" s="199">
        <v>71275.438432</v>
      </c>
      <c r="D7" s="199">
        <v>10979.454494</v>
      </c>
      <c r="E7" s="197">
        <f t="shared" ref="E7:E10" si="0">F7+G7</f>
        <v>86461.600416</v>
      </c>
      <c r="F7" s="199">
        <v>74897.86814</v>
      </c>
      <c r="G7" s="200">
        <v>11563.732276</v>
      </c>
      <c r="H7" s="103">
        <f t="shared" ref="H7:H35" si="1">IFERROR(E7/B7,"")</f>
        <v>1.05114233743863</v>
      </c>
    </row>
    <row r="8" s="177" customFormat="1" ht="24" customHeight="1" spans="1:8">
      <c r="A8" s="196" t="s">
        <v>1792</v>
      </c>
      <c r="B8" s="197">
        <f>C8+D8</f>
        <v>26188.559709</v>
      </c>
      <c r="C8" s="199">
        <v>9719.377968</v>
      </c>
      <c r="D8" s="199">
        <v>16469.181741</v>
      </c>
      <c r="E8" s="197">
        <f t="shared" si="0"/>
        <v>27558.944069</v>
      </c>
      <c r="F8" s="199">
        <v>10213.345656</v>
      </c>
      <c r="G8" s="200">
        <v>17345.598413</v>
      </c>
      <c r="H8" s="103">
        <f t="shared" si="1"/>
        <v>1.05232759553131</v>
      </c>
    </row>
    <row r="9" s="177" customFormat="1" ht="24" customHeight="1" spans="1:8">
      <c r="A9" s="196" t="s">
        <v>1769</v>
      </c>
      <c r="B9" s="197">
        <f>C9</f>
        <v>592</v>
      </c>
      <c r="C9" s="199">
        <v>592</v>
      </c>
      <c r="D9" s="201">
        <v>0</v>
      </c>
      <c r="E9" s="197">
        <f>F9</f>
        <v>0</v>
      </c>
      <c r="F9" s="199">
        <v>0</v>
      </c>
      <c r="G9" s="202">
        <v>0</v>
      </c>
      <c r="H9" s="103">
        <f t="shared" si="1"/>
        <v>0</v>
      </c>
    </row>
    <row r="10" s="177" customFormat="1" ht="24" customHeight="1" spans="1:8">
      <c r="A10" s="196" t="s">
        <v>1772</v>
      </c>
      <c r="B10" s="197">
        <f>C10+D10</f>
        <v>1758</v>
      </c>
      <c r="C10" s="199">
        <v>1054.8</v>
      </c>
      <c r="D10" s="199">
        <v>703.2</v>
      </c>
      <c r="E10" s="197">
        <f t="shared" si="0"/>
        <v>2360</v>
      </c>
      <c r="F10" s="199">
        <v>1400</v>
      </c>
      <c r="G10" s="200">
        <v>960</v>
      </c>
      <c r="H10" s="103">
        <f t="shared" si="1"/>
        <v>1.3424345847554</v>
      </c>
    </row>
    <row r="11" s="177" customFormat="1" ht="24" customHeight="1" spans="1:8">
      <c r="A11" s="196" t="s">
        <v>1773</v>
      </c>
      <c r="B11" s="197">
        <f>D11</f>
        <v>336</v>
      </c>
      <c r="C11" s="201">
        <v>0</v>
      </c>
      <c r="D11" s="199">
        <v>336</v>
      </c>
      <c r="E11" s="197">
        <f>G11</f>
        <v>336</v>
      </c>
      <c r="F11" s="201">
        <v>0</v>
      </c>
      <c r="G11" s="200">
        <v>336</v>
      </c>
      <c r="H11" s="103">
        <f t="shared" si="1"/>
        <v>1</v>
      </c>
    </row>
    <row r="12" s="177" customFormat="1" ht="24" customHeight="1" spans="1:8">
      <c r="A12" s="203" t="s">
        <v>1774</v>
      </c>
      <c r="B12" s="197">
        <f>C12+D12</f>
        <v>0</v>
      </c>
      <c r="C12" s="197"/>
      <c r="D12" s="197"/>
      <c r="E12" s="197">
        <f>F12+G12</f>
        <v>0</v>
      </c>
      <c r="F12" s="197"/>
      <c r="G12" s="198"/>
      <c r="H12" s="103" t="str">
        <f t="shared" si="1"/>
        <v/>
      </c>
    </row>
    <row r="13" s="177" customFormat="1" ht="24" customHeight="1" spans="1:8">
      <c r="A13" s="196" t="s">
        <v>1775</v>
      </c>
      <c r="B13" s="197">
        <f>C13</f>
        <v>0</v>
      </c>
      <c r="C13" s="197"/>
      <c r="D13" s="204"/>
      <c r="E13" s="197">
        <f>F13</f>
        <v>0</v>
      </c>
      <c r="F13" s="197"/>
      <c r="G13" s="205"/>
      <c r="H13" s="103" t="str">
        <f t="shared" si="1"/>
        <v/>
      </c>
    </row>
    <row r="14" s="177" customFormat="1" ht="24" customHeight="1" spans="1:8">
      <c r="A14" s="196" t="s">
        <v>1776</v>
      </c>
      <c r="B14" s="197">
        <f>C14+D14</f>
        <v>111129.452635</v>
      </c>
      <c r="C14" s="197">
        <f>C6+C9+C10+C12</f>
        <v>82641.6164</v>
      </c>
      <c r="D14" s="197">
        <f>D6+D10+D11+D12</f>
        <v>28487.836235</v>
      </c>
      <c r="E14" s="197">
        <f>F14+G14</f>
        <v>116716.544485</v>
      </c>
      <c r="F14" s="197">
        <f>F6+F9+F10+F12</f>
        <v>86511.213796</v>
      </c>
      <c r="G14" s="198">
        <f>G6+G10+G11+G12</f>
        <v>30205.330689</v>
      </c>
      <c r="H14" s="103">
        <f t="shared" si="1"/>
        <v>1.0502755274819</v>
      </c>
    </row>
    <row r="15" s="177" customFormat="1" ht="24" customHeight="1" spans="1:8">
      <c r="A15" s="196" t="s">
        <v>1778</v>
      </c>
      <c r="B15" s="197">
        <f t="shared" ref="B14:B19" si="2">C15+D15</f>
        <v>0</v>
      </c>
      <c r="C15" s="197"/>
      <c r="D15" s="197"/>
      <c r="E15" s="197">
        <f t="shared" ref="E14:E19" si="3">F15+G15</f>
        <v>0</v>
      </c>
      <c r="F15" s="197"/>
      <c r="G15" s="198"/>
      <c r="H15" s="103" t="str">
        <f t="shared" si="1"/>
        <v/>
      </c>
    </row>
    <row r="16" s="177" customFormat="1" ht="24" customHeight="1" spans="1:8">
      <c r="A16" s="196" t="s">
        <v>1780</v>
      </c>
      <c r="B16" s="197">
        <f t="shared" si="2"/>
        <v>0</v>
      </c>
      <c r="C16" s="197"/>
      <c r="D16" s="197"/>
      <c r="E16" s="197">
        <f t="shared" si="3"/>
        <v>0</v>
      </c>
      <c r="F16" s="197"/>
      <c r="G16" s="198"/>
      <c r="H16" s="103" t="str">
        <f t="shared" si="1"/>
        <v/>
      </c>
    </row>
    <row r="17" s="177" customFormat="1" ht="24" customHeight="1" spans="1:8">
      <c r="A17" s="196" t="s">
        <v>1782</v>
      </c>
      <c r="B17" s="197">
        <f t="shared" si="2"/>
        <v>111129.452635</v>
      </c>
      <c r="C17" s="197">
        <f>C14+C15+C16</f>
        <v>82641.6164</v>
      </c>
      <c r="D17" s="197">
        <f>D14+D15+D16</f>
        <v>28487.836235</v>
      </c>
      <c r="E17" s="197">
        <f t="shared" si="3"/>
        <v>116716.544485</v>
      </c>
      <c r="F17" s="197">
        <f>F14+F15+F16</f>
        <v>86511.213796</v>
      </c>
      <c r="G17" s="198">
        <f>G14+G15+G16</f>
        <v>30205.330689</v>
      </c>
      <c r="H17" s="103">
        <f t="shared" si="1"/>
        <v>1.0502755274819</v>
      </c>
    </row>
    <row r="18" s="177" customFormat="1" ht="24" customHeight="1" spans="1:8">
      <c r="A18" s="196" t="s">
        <v>1785</v>
      </c>
      <c r="B18" s="197">
        <f t="shared" si="2"/>
        <v>194179.432718</v>
      </c>
      <c r="C18" s="199">
        <v>107760.312281</v>
      </c>
      <c r="D18" s="199">
        <v>86419.120437</v>
      </c>
      <c r="E18" s="197">
        <f t="shared" si="3"/>
        <v>207105.773537</v>
      </c>
      <c r="F18" s="197">
        <f>C34</f>
        <v>127912.889887</v>
      </c>
      <c r="G18" s="198">
        <f>D34</f>
        <v>79192.88365</v>
      </c>
      <c r="H18" s="103">
        <f t="shared" si="1"/>
        <v>1.06656905233508</v>
      </c>
    </row>
    <row r="19" s="177" customFormat="1" ht="24" customHeight="1" spans="1:8">
      <c r="A19" s="118" t="s">
        <v>192</v>
      </c>
      <c r="B19" s="206">
        <f t="shared" si="2"/>
        <v>305308.885353</v>
      </c>
      <c r="C19" s="206">
        <f>C17+C18</f>
        <v>190401.928681</v>
      </c>
      <c r="D19" s="206">
        <f>D17+D18</f>
        <v>114906.956672</v>
      </c>
      <c r="E19" s="206">
        <f t="shared" si="3"/>
        <v>323822.318022</v>
      </c>
      <c r="F19" s="206">
        <f>F17+F18</f>
        <v>214424.103683</v>
      </c>
      <c r="G19" s="207">
        <f>G17+G18</f>
        <v>109398.214339</v>
      </c>
      <c r="H19" s="120">
        <f t="shared" si="1"/>
        <v>1.06063836841039</v>
      </c>
    </row>
    <row r="20" s="177" customFormat="1" ht="27.6" customHeight="1" spans="1:8">
      <c r="A20" s="208" t="s">
        <v>1739</v>
      </c>
      <c r="B20" s="208" t="s">
        <v>42</v>
      </c>
      <c r="C20" s="209"/>
      <c r="D20" s="209"/>
      <c r="E20" s="208" t="s">
        <v>43</v>
      </c>
      <c r="F20" s="209"/>
      <c r="G20" s="210"/>
      <c r="H20" s="190" t="s">
        <v>48</v>
      </c>
    </row>
    <row r="21" s="177" customFormat="1" ht="34" customHeight="1" spans="1:8">
      <c r="A21" s="209"/>
      <c r="B21" s="208" t="s">
        <v>1787</v>
      </c>
      <c r="C21" s="211" t="s">
        <v>1788</v>
      </c>
      <c r="D21" s="211" t="s">
        <v>1789</v>
      </c>
      <c r="E21" s="208" t="s">
        <v>1787</v>
      </c>
      <c r="F21" s="211" t="s">
        <v>1788</v>
      </c>
      <c r="G21" s="212" t="s">
        <v>1789</v>
      </c>
      <c r="H21" s="195"/>
    </row>
    <row r="22" s="177" customFormat="1" ht="24" customHeight="1" spans="1:8">
      <c r="A22" s="213" t="s">
        <v>1793</v>
      </c>
      <c r="B22" s="197">
        <f>C22+D22</f>
        <v>97917.111816</v>
      </c>
      <c r="C22" s="199">
        <f>(C23+C24+C25+C26)</f>
        <v>62475.038794</v>
      </c>
      <c r="D22" s="199">
        <f>(D23+D24+D25)</f>
        <v>35442.073022</v>
      </c>
      <c r="E22" s="197">
        <f>F22+G22</f>
        <v>107774.783713</v>
      </c>
      <c r="F22" s="199">
        <f>(F23+F24+F25+F26)</f>
        <v>70413.741313</v>
      </c>
      <c r="G22" s="200">
        <f>(G23+G24+G25)</f>
        <v>37361.0424</v>
      </c>
      <c r="H22" s="103">
        <f>IFERROR(E22/B22,"")</f>
        <v>1.10067363828627</v>
      </c>
    </row>
    <row r="23" s="177" customFormat="1" ht="24" customHeight="1" spans="1:8">
      <c r="A23" s="214" t="s">
        <v>1794</v>
      </c>
      <c r="B23" s="197">
        <f>C23+D23</f>
        <v>45905.866689</v>
      </c>
      <c r="C23" s="199">
        <v>41900.020684</v>
      </c>
      <c r="D23" s="199">
        <v>4005.846005</v>
      </c>
      <c r="E23" s="197">
        <f>F23+G23</f>
        <v>52650.812528</v>
      </c>
      <c r="F23" s="199">
        <v>47994.797689</v>
      </c>
      <c r="G23" s="200">
        <v>4656.014839</v>
      </c>
      <c r="H23" s="103">
        <f t="shared" si="1"/>
        <v>1.14692993130258</v>
      </c>
    </row>
    <row r="24" s="177" customFormat="1" ht="24" customHeight="1" spans="1:8">
      <c r="A24" s="214" t="s">
        <v>1795</v>
      </c>
      <c r="B24" s="197">
        <f>C24+D24</f>
        <v>47956.918297</v>
      </c>
      <c r="C24" s="199">
        <v>16520.69128</v>
      </c>
      <c r="D24" s="199">
        <v>31436.227017</v>
      </c>
      <c r="E24" s="197">
        <f>F24+G24</f>
        <v>50501.314099</v>
      </c>
      <c r="F24" s="199">
        <v>17796.286538</v>
      </c>
      <c r="G24" s="200">
        <v>32705.027561</v>
      </c>
      <c r="H24" s="103">
        <f t="shared" si="1"/>
        <v>1.05305586539657</v>
      </c>
    </row>
    <row r="25" s="177" customFormat="1" ht="24" customHeight="1" spans="1:8">
      <c r="A25" s="215" t="s">
        <v>1796</v>
      </c>
      <c r="B25" s="197">
        <f>C25+D25</f>
        <v>620.682386</v>
      </c>
      <c r="C25" s="199">
        <v>620.682386</v>
      </c>
      <c r="D25" s="199">
        <v>0</v>
      </c>
      <c r="E25" s="197">
        <f>F25+G25</f>
        <v>691.351611</v>
      </c>
      <c r="F25" s="199">
        <v>691.351611</v>
      </c>
      <c r="G25" s="200">
        <v>0</v>
      </c>
      <c r="H25" s="103">
        <f t="shared" si="1"/>
        <v>1.11385730704464</v>
      </c>
    </row>
    <row r="26" s="177" customFormat="1" ht="24" customHeight="1" spans="1:8">
      <c r="A26" s="216" t="s">
        <v>1797</v>
      </c>
      <c r="B26" s="197">
        <f>C26</f>
        <v>3433.644444</v>
      </c>
      <c r="C26" s="199">
        <v>3433.644444</v>
      </c>
      <c r="D26" s="201">
        <v>0</v>
      </c>
      <c r="E26" s="197">
        <f>F26</f>
        <v>3931.305475</v>
      </c>
      <c r="F26" s="199">
        <v>3931.305475</v>
      </c>
      <c r="G26" s="202">
        <v>0</v>
      </c>
      <c r="H26" s="103">
        <f t="shared" si="1"/>
        <v>1.14493668145216</v>
      </c>
    </row>
    <row r="27" s="177" customFormat="1" ht="24" customHeight="1" spans="1:8">
      <c r="A27" s="213" t="s">
        <v>1768</v>
      </c>
      <c r="B27" s="197">
        <f>D27</f>
        <v>272</v>
      </c>
      <c r="C27" s="204">
        <v>0</v>
      </c>
      <c r="D27" s="197">
        <v>272</v>
      </c>
      <c r="E27" s="197">
        <f>G27</f>
        <v>272</v>
      </c>
      <c r="F27" s="204">
        <v>0</v>
      </c>
      <c r="G27" s="198">
        <v>272</v>
      </c>
      <c r="H27" s="103">
        <f t="shared" si="1"/>
        <v>1</v>
      </c>
    </row>
    <row r="28" s="177" customFormat="1" ht="24" customHeight="1" spans="1:8">
      <c r="A28" s="214" t="s">
        <v>1770</v>
      </c>
      <c r="B28" s="197">
        <f t="shared" ref="B28:B35" si="4">C28+D28</f>
        <v>14</v>
      </c>
      <c r="C28" s="199">
        <v>14</v>
      </c>
      <c r="D28" s="197">
        <v>0</v>
      </c>
      <c r="E28" s="197">
        <f>F28+G28</f>
        <v>0</v>
      </c>
      <c r="F28" s="199">
        <v>0</v>
      </c>
      <c r="G28" s="198">
        <v>0</v>
      </c>
      <c r="H28" s="103">
        <f t="shared" si="1"/>
        <v>0</v>
      </c>
    </row>
    <row r="29" s="177" customFormat="1" ht="24" customHeight="1" spans="1:8">
      <c r="A29" s="214" t="s">
        <v>1777</v>
      </c>
      <c r="B29" s="197">
        <f t="shared" si="4"/>
        <v>98203.111816</v>
      </c>
      <c r="C29" s="197">
        <f>C22+C28</f>
        <v>62489.038794</v>
      </c>
      <c r="D29" s="197">
        <f>D22+D27+D28</f>
        <v>35714.073022</v>
      </c>
      <c r="E29" s="197">
        <f t="shared" ref="E28:E35" si="5">F29+G29</f>
        <v>108046.783713</v>
      </c>
      <c r="F29" s="197">
        <f>F22+F28</f>
        <v>70413.741313</v>
      </c>
      <c r="G29" s="198">
        <f>G22+G27+G28</f>
        <v>37633.0424</v>
      </c>
      <c r="H29" s="103">
        <f t="shared" si="1"/>
        <v>1.10023788162073</v>
      </c>
    </row>
    <row r="30" s="177" customFormat="1" ht="24" customHeight="1" spans="1:8">
      <c r="A30" s="214" t="s">
        <v>1779</v>
      </c>
      <c r="B30" s="197">
        <f t="shared" si="4"/>
        <v>0</v>
      </c>
      <c r="C30" s="197"/>
      <c r="D30" s="197"/>
      <c r="E30" s="197">
        <f t="shared" si="5"/>
        <v>0</v>
      </c>
      <c r="F30" s="197"/>
      <c r="G30" s="198"/>
      <c r="H30" s="103" t="str">
        <f t="shared" si="1"/>
        <v/>
      </c>
    </row>
    <row r="31" s="177" customFormat="1" ht="24" customHeight="1" spans="1:8">
      <c r="A31" s="214" t="s">
        <v>1781</v>
      </c>
      <c r="B31" s="197">
        <f t="shared" si="4"/>
        <v>0</v>
      </c>
      <c r="C31" s="197"/>
      <c r="D31" s="197"/>
      <c r="E31" s="197">
        <f t="shared" si="5"/>
        <v>0</v>
      </c>
      <c r="F31" s="197"/>
      <c r="G31" s="198"/>
      <c r="H31" s="103" t="str">
        <f t="shared" si="1"/>
        <v/>
      </c>
    </row>
    <row r="32" s="177" customFormat="1" ht="24" customHeight="1" spans="1:8">
      <c r="A32" s="214" t="s">
        <v>1783</v>
      </c>
      <c r="B32" s="197">
        <f t="shared" si="4"/>
        <v>98203.111816</v>
      </c>
      <c r="C32" s="197">
        <f>C29+C30+C31</f>
        <v>62489.038794</v>
      </c>
      <c r="D32" s="197">
        <f>D29+D30+D31</f>
        <v>35714.073022</v>
      </c>
      <c r="E32" s="197">
        <f t="shared" si="5"/>
        <v>108046.783713</v>
      </c>
      <c r="F32" s="197">
        <f>F29+F30+F31</f>
        <v>70413.741313</v>
      </c>
      <c r="G32" s="198">
        <f>G29+G30+G31</f>
        <v>37633.0424</v>
      </c>
      <c r="H32" s="103">
        <f t="shared" si="1"/>
        <v>1.10023788162073</v>
      </c>
    </row>
    <row r="33" s="177" customFormat="1" ht="24" customHeight="1" spans="1:8">
      <c r="A33" s="214" t="s">
        <v>1784</v>
      </c>
      <c r="B33" s="197">
        <f t="shared" si="4"/>
        <v>12926.340819</v>
      </c>
      <c r="C33" s="197">
        <f>C17-C32</f>
        <v>20152.577606</v>
      </c>
      <c r="D33" s="197">
        <f>D17-D32</f>
        <v>-7226.23678700001</v>
      </c>
      <c r="E33" s="197">
        <f t="shared" si="5"/>
        <v>8669.76077199999</v>
      </c>
      <c r="F33" s="197">
        <f>F17-F32</f>
        <v>16097.472483</v>
      </c>
      <c r="G33" s="198">
        <f>G17-G32</f>
        <v>-7427.711711</v>
      </c>
      <c r="H33" s="103">
        <f t="shared" si="1"/>
        <v>0.670704949946592</v>
      </c>
    </row>
    <row r="34" s="177" customFormat="1" ht="24" customHeight="1" spans="1:8">
      <c r="A34" s="214" t="s">
        <v>1786</v>
      </c>
      <c r="B34" s="197">
        <f t="shared" si="4"/>
        <v>207105.773537</v>
      </c>
      <c r="C34" s="197">
        <f>C18+C33</f>
        <v>127912.889887</v>
      </c>
      <c r="D34" s="197">
        <f>D18+D33</f>
        <v>79192.88365</v>
      </c>
      <c r="E34" s="197">
        <f t="shared" si="5"/>
        <v>215775.534309</v>
      </c>
      <c r="F34" s="197">
        <f>F18+F33</f>
        <v>144010.36237</v>
      </c>
      <c r="G34" s="198">
        <f>G18+G33</f>
        <v>71765.171939</v>
      </c>
      <c r="H34" s="103">
        <f t="shared" si="1"/>
        <v>1.04186151174801</v>
      </c>
    </row>
    <row r="35" s="177" customFormat="1" ht="24" customHeight="1" spans="1:8">
      <c r="A35" s="118" t="s">
        <v>1282</v>
      </c>
      <c r="B35" s="206">
        <f t="shared" si="4"/>
        <v>305308.885353</v>
      </c>
      <c r="C35" s="206">
        <f>C32+C34</f>
        <v>190401.928681</v>
      </c>
      <c r="D35" s="206">
        <f>D32+D34</f>
        <v>114906.956672</v>
      </c>
      <c r="E35" s="206">
        <f t="shared" si="5"/>
        <v>323822.318022</v>
      </c>
      <c r="F35" s="206">
        <f>F32+F34</f>
        <v>214424.103683</v>
      </c>
      <c r="G35" s="207">
        <f>G32+G34</f>
        <v>109398.214339</v>
      </c>
      <c r="H35" s="120">
        <f t="shared" si="1"/>
        <v>1.06063836841039</v>
      </c>
    </row>
  </sheetData>
  <mergeCells count="9">
    <mergeCell ref="A2:H2"/>
    <mergeCell ref="B4:D4"/>
    <mergeCell ref="E4:G4"/>
    <mergeCell ref="B20:D20"/>
    <mergeCell ref="E20:G20"/>
    <mergeCell ref="A4:A5"/>
    <mergeCell ref="A20:A21"/>
    <mergeCell ref="H4:H5"/>
    <mergeCell ref="H20:H21"/>
  </mergeCells>
  <printOptions horizontalCentered="1"/>
  <pageMargins left="0.75" right="0.75" top="1" bottom="1" header="0.5" footer="0.5"/>
  <pageSetup paperSize="9" fitToHeight="0" pageOrder="overThenDown" orientation="landscape" errors="blank" horizontalDpi="600"/>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31"/>
  <sheetViews>
    <sheetView showGridLines="0" showZeros="0" view="pageBreakPreview" zoomScale="130" zoomScaleNormal="100" workbookViewId="0">
      <selection activeCell="A5" sqref="$A5:$XFD19"/>
    </sheetView>
  </sheetViews>
  <sheetFormatPr defaultColWidth="8" defaultRowHeight="13.5" outlineLevelCol="7"/>
  <cols>
    <col min="1" max="1" width="31.5" style="156" customWidth="1"/>
    <col min="2" max="2" width="11.2" style="156" customWidth="1"/>
    <col min="3" max="3" width="9.5" style="156" customWidth="1"/>
    <col min="4" max="4" width="8.5" style="156" customWidth="1"/>
    <col min="5" max="5" width="29.2" style="156" customWidth="1"/>
    <col min="6" max="6" width="11.2" style="156" customWidth="1"/>
    <col min="7" max="7" width="10.6" style="156" customWidth="1"/>
    <col min="8" max="8" width="9" style="157" customWidth="1"/>
    <col min="9" max="16384" width="8" style="157"/>
  </cols>
  <sheetData>
    <row r="1" ht="14.25" spans="1:1">
      <c r="A1" s="4" t="str">
        <f>目录!A26</f>
        <v>表22</v>
      </c>
    </row>
    <row r="2" s="155" customFormat="1" ht="22.5" spans="1:8">
      <c r="A2" s="158" t="str">
        <f>目录!B26</f>
        <v>2024年市级城乡居民基本医疗保险基金收支预算表</v>
      </c>
      <c r="B2" s="158"/>
      <c r="C2" s="158"/>
      <c r="D2" s="158"/>
      <c r="E2" s="158"/>
      <c r="F2" s="158"/>
      <c r="G2" s="158"/>
      <c r="H2" s="158"/>
    </row>
    <row r="3" s="155" customFormat="1" ht="21" customHeight="1" spans="1:7">
      <c r="A3" s="159"/>
      <c r="B3" s="159"/>
      <c r="C3" s="159"/>
      <c r="D3" s="159"/>
      <c r="E3" s="160"/>
      <c r="F3" s="159"/>
      <c r="G3" s="161" t="s">
        <v>39</v>
      </c>
    </row>
    <row r="4" s="155" customFormat="1" ht="28.95" customHeight="1" spans="1:8">
      <c r="A4" s="162" t="s">
        <v>1739</v>
      </c>
      <c r="B4" s="162" t="s">
        <v>42</v>
      </c>
      <c r="C4" s="162" t="s">
        <v>43</v>
      </c>
      <c r="D4" s="100" t="s">
        <v>48</v>
      </c>
      <c r="E4" s="162" t="s">
        <v>1739</v>
      </c>
      <c r="F4" s="162" t="s">
        <v>42</v>
      </c>
      <c r="G4" s="163" t="s">
        <v>43</v>
      </c>
      <c r="H4" s="164" t="s">
        <v>48</v>
      </c>
    </row>
    <row r="5" s="155" customFormat="1" ht="25" customHeight="1" spans="1:8">
      <c r="A5" s="165" t="s">
        <v>1790</v>
      </c>
      <c r="B5" s="132">
        <v>24546.025</v>
      </c>
      <c r="C5" s="132">
        <v>26649.97</v>
      </c>
      <c r="D5" s="103">
        <f>IFERROR(C5/B5,"")</f>
        <v>1.08571428571429</v>
      </c>
      <c r="E5" s="166" t="s">
        <v>1793</v>
      </c>
      <c r="F5" s="167">
        <f>(F6+F7)</f>
        <v>67183.96761</v>
      </c>
      <c r="G5" s="167">
        <f>(G6+G7)</f>
        <v>67612.403436</v>
      </c>
      <c r="H5" s="103">
        <f>IFERROR(G5/F5,"")</f>
        <v>1.00637705454502</v>
      </c>
    </row>
    <row r="6" s="155" customFormat="1" ht="25" customHeight="1" spans="1:8">
      <c r="A6" s="165" t="s">
        <v>1798</v>
      </c>
      <c r="B6" s="132">
        <v>0</v>
      </c>
      <c r="C6" s="132">
        <v>0</v>
      </c>
      <c r="D6" s="103" t="str">
        <f t="shared" ref="D6:D19" si="0">IFERROR(C6/B6,"")</f>
        <v/>
      </c>
      <c r="E6" s="166" t="s">
        <v>1799</v>
      </c>
      <c r="F6" s="167">
        <v>53397.410273</v>
      </c>
      <c r="G6" s="167">
        <v>53604.752408</v>
      </c>
      <c r="H6" s="103">
        <f t="shared" ref="H6:H19" si="1">IFERROR(G6/F6,"")</f>
        <v>1.00388299982977</v>
      </c>
    </row>
    <row r="7" s="155" customFormat="1" ht="25" customHeight="1" spans="1:8">
      <c r="A7" s="165" t="s">
        <v>1800</v>
      </c>
      <c r="B7" s="132">
        <v>457.947</v>
      </c>
      <c r="C7" s="132">
        <v>497.1996</v>
      </c>
      <c r="D7" s="103">
        <f t="shared" si="0"/>
        <v>1.08571428571429</v>
      </c>
      <c r="E7" s="166" t="s">
        <v>1801</v>
      </c>
      <c r="F7" s="167">
        <v>13786.557337</v>
      </c>
      <c r="G7" s="167">
        <v>14007.651028</v>
      </c>
      <c r="H7" s="103">
        <f t="shared" si="1"/>
        <v>1.01603690360077</v>
      </c>
    </row>
    <row r="8" s="155" customFormat="1" ht="25" customHeight="1" spans="1:8">
      <c r="A8" s="165" t="s">
        <v>1802</v>
      </c>
      <c r="B8" s="132">
        <v>325.23</v>
      </c>
      <c r="C8" s="132">
        <v>195.138</v>
      </c>
      <c r="D8" s="103">
        <f t="shared" si="0"/>
        <v>0.6</v>
      </c>
      <c r="E8" s="166" t="s">
        <v>1803</v>
      </c>
      <c r="F8" s="167">
        <v>6522.2295</v>
      </c>
      <c r="G8" s="167">
        <v>6522.2295</v>
      </c>
      <c r="H8" s="103">
        <f t="shared" si="1"/>
        <v>1</v>
      </c>
    </row>
    <row r="9" s="155" customFormat="1" ht="25" customHeight="1" spans="1:8">
      <c r="A9" s="165" t="s">
        <v>1769</v>
      </c>
      <c r="B9" s="132">
        <v>44949.86</v>
      </c>
      <c r="C9" s="132">
        <v>46988.105</v>
      </c>
      <c r="D9" s="103">
        <f t="shared" si="0"/>
        <v>1.04534485758131</v>
      </c>
      <c r="E9" s="166" t="s">
        <v>1770</v>
      </c>
      <c r="F9" s="167">
        <v>1.5</v>
      </c>
      <c r="G9" s="167">
        <v>0</v>
      </c>
      <c r="H9" s="103">
        <f t="shared" si="1"/>
        <v>0</v>
      </c>
    </row>
    <row r="10" s="155" customFormat="1" ht="25" customHeight="1" spans="1:8">
      <c r="A10" s="165" t="s">
        <v>1804</v>
      </c>
      <c r="B10" s="132">
        <v>44884.16</v>
      </c>
      <c r="C10" s="132">
        <v>46988.105</v>
      </c>
      <c r="D10" s="103">
        <f t="shared" si="0"/>
        <v>1.046875</v>
      </c>
      <c r="E10" s="168"/>
      <c r="F10" s="167"/>
      <c r="G10" s="167"/>
      <c r="H10" s="103" t="str">
        <f t="shared" si="1"/>
        <v/>
      </c>
    </row>
    <row r="11" s="155" customFormat="1" ht="25" customHeight="1" spans="1:8">
      <c r="A11" s="165" t="s">
        <v>1772</v>
      </c>
      <c r="B11" s="132">
        <v>986</v>
      </c>
      <c r="C11" s="132">
        <v>550</v>
      </c>
      <c r="D11" s="103">
        <f t="shared" si="0"/>
        <v>0.557809330628803</v>
      </c>
      <c r="E11" s="168"/>
      <c r="F11" s="167"/>
      <c r="G11" s="167"/>
      <c r="H11" s="103" t="str">
        <f t="shared" si="1"/>
        <v/>
      </c>
    </row>
    <row r="12" s="155" customFormat="1" ht="25" customHeight="1" spans="1:8">
      <c r="A12" s="165" t="s">
        <v>1805</v>
      </c>
      <c r="B12" s="132"/>
      <c r="C12" s="132"/>
      <c r="D12" s="103" t="str">
        <f t="shared" si="0"/>
        <v/>
      </c>
      <c r="E12" s="168"/>
      <c r="F12" s="167"/>
      <c r="G12" s="167"/>
      <c r="H12" s="103" t="str">
        <f t="shared" si="1"/>
        <v/>
      </c>
    </row>
    <row r="13" s="155" customFormat="1" ht="25" customHeight="1" spans="1:8">
      <c r="A13" s="165" t="s">
        <v>1806</v>
      </c>
      <c r="B13" s="169">
        <f>B5+B9+B11+B12</f>
        <v>70481.885</v>
      </c>
      <c r="C13" s="169">
        <f>C5+C9+C11+C12</f>
        <v>74188.075</v>
      </c>
      <c r="D13" s="103">
        <f t="shared" si="0"/>
        <v>1.0525835822921</v>
      </c>
      <c r="E13" s="166" t="s">
        <v>1777</v>
      </c>
      <c r="F13" s="169">
        <f>F5+F8+F9</f>
        <v>73707.69711</v>
      </c>
      <c r="G13" s="169">
        <f>G5+G8+G9</f>
        <v>74134.632936</v>
      </c>
      <c r="H13" s="103">
        <f t="shared" si="1"/>
        <v>1.00579228279732</v>
      </c>
    </row>
    <row r="14" s="155" customFormat="1" ht="25" customHeight="1" spans="1:8">
      <c r="A14" s="165" t="s">
        <v>1807</v>
      </c>
      <c r="B14" s="169"/>
      <c r="C14" s="169"/>
      <c r="D14" s="103" t="str">
        <f t="shared" si="0"/>
        <v/>
      </c>
      <c r="E14" s="166" t="s">
        <v>1779</v>
      </c>
      <c r="F14" s="169"/>
      <c r="G14" s="169"/>
      <c r="H14" s="103" t="str">
        <f t="shared" si="1"/>
        <v/>
      </c>
    </row>
    <row r="15" s="155" customFormat="1" ht="25" customHeight="1" spans="1:8">
      <c r="A15" s="170" t="s">
        <v>1808</v>
      </c>
      <c r="B15" s="169"/>
      <c r="C15" s="169"/>
      <c r="D15" s="103" t="str">
        <f t="shared" si="0"/>
        <v/>
      </c>
      <c r="E15" s="166" t="s">
        <v>1781</v>
      </c>
      <c r="F15" s="169"/>
      <c r="G15" s="169"/>
      <c r="H15" s="103" t="str">
        <f t="shared" si="1"/>
        <v/>
      </c>
    </row>
    <row r="16" s="155" customFormat="1" ht="25" customHeight="1" spans="1:8">
      <c r="A16" s="171" t="s">
        <v>1809</v>
      </c>
      <c r="B16" s="169">
        <f>B13+B14+B15</f>
        <v>70481.885</v>
      </c>
      <c r="C16" s="169">
        <f>C13+C14+C15</f>
        <v>74188.075</v>
      </c>
      <c r="D16" s="103">
        <f t="shared" si="0"/>
        <v>1.0525835822921</v>
      </c>
      <c r="E16" s="166" t="s">
        <v>1783</v>
      </c>
      <c r="F16" s="169">
        <f>F13+F14+F15</f>
        <v>73707.69711</v>
      </c>
      <c r="G16" s="169">
        <f>G13+G14+G15</f>
        <v>74134.632936</v>
      </c>
      <c r="H16" s="103">
        <f t="shared" si="1"/>
        <v>1.00579228279732</v>
      </c>
    </row>
    <row r="17" s="155" customFormat="1" ht="25" customHeight="1" spans="1:8">
      <c r="A17" s="172"/>
      <c r="B17" s="173"/>
      <c r="C17" s="173"/>
      <c r="D17" s="103" t="str">
        <f t="shared" si="0"/>
        <v/>
      </c>
      <c r="E17" s="166" t="s">
        <v>1784</v>
      </c>
      <c r="F17" s="169">
        <f>B16-F16</f>
        <v>-3225.81211</v>
      </c>
      <c r="G17" s="169">
        <f>C16-G16</f>
        <v>53.4420640000171</v>
      </c>
      <c r="H17" s="103">
        <f t="shared" si="1"/>
        <v>-0.0165670107798117</v>
      </c>
    </row>
    <row r="18" s="155" customFormat="1" ht="25" customHeight="1" spans="1:8">
      <c r="A18" s="174" t="s">
        <v>1810</v>
      </c>
      <c r="B18" s="132">
        <v>51713.506562</v>
      </c>
      <c r="C18" s="169">
        <v>48487.694452</v>
      </c>
      <c r="D18" s="103">
        <f t="shared" si="0"/>
        <v>0.937621477937635</v>
      </c>
      <c r="E18" s="166" t="s">
        <v>1786</v>
      </c>
      <c r="F18" s="167">
        <f>B18+F17</f>
        <v>48487.694452</v>
      </c>
      <c r="G18" s="169">
        <f>C18+G17</f>
        <v>48541.136516</v>
      </c>
      <c r="H18" s="103">
        <f t="shared" si="1"/>
        <v>1.00110217787428</v>
      </c>
    </row>
    <row r="19" s="155" customFormat="1" ht="25" customHeight="1" spans="1:8">
      <c r="A19" s="118" t="s">
        <v>192</v>
      </c>
      <c r="B19" s="175">
        <f>B16+B18</f>
        <v>122195.391562</v>
      </c>
      <c r="C19" s="175">
        <f>C16+C18</f>
        <v>122675.769452</v>
      </c>
      <c r="D19" s="120">
        <f t="shared" si="0"/>
        <v>1.00393122755171</v>
      </c>
      <c r="E19" s="176" t="s">
        <v>1282</v>
      </c>
      <c r="F19" s="175">
        <f>F16+F18</f>
        <v>122195.391562</v>
      </c>
      <c r="G19" s="175">
        <f>G16+G18</f>
        <v>122675.769452</v>
      </c>
      <c r="H19" s="120">
        <f t="shared" si="1"/>
        <v>1.00393122755171</v>
      </c>
    </row>
    <row r="20" s="155" customFormat="1" spans="1:7">
      <c r="A20" s="156"/>
      <c r="B20" s="156"/>
      <c r="C20" s="156"/>
      <c r="D20" s="156"/>
      <c r="E20" s="156"/>
      <c r="F20" s="156"/>
      <c r="G20" s="156"/>
    </row>
    <row r="21" s="155" customFormat="1" spans="1:7">
      <c r="A21" s="156"/>
      <c r="B21" s="156"/>
      <c r="C21" s="156"/>
      <c r="D21" s="156"/>
      <c r="E21" s="156"/>
      <c r="F21" s="156"/>
      <c r="G21" s="156"/>
    </row>
    <row r="22" s="155" customFormat="1" spans="1:7">
      <c r="A22" s="156"/>
      <c r="B22" s="156"/>
      <c r="C22" s="156"/>
      <c r="D22" s="156"/>
      <c r="E22" s="156"/>
      <c r="F22" s="156"/>
      <c r="G22" s="156"/>
    </row>
    <row r="23" s="155" customFormat="1" spans="1:7">
      <c r="A23" s="156"/>
      <c r="B23" s="156"/>
      <c r="C23" s="156"/>
      <c r="D23" s="156"/>
      <c r="E23" s="156"/>
      <c r="F23" s="156"/>
      <c r="G23" s="156"/>
    </row>
    <row r="24" s="155" customFormat="1" spans="1:7">
      <c r="A24" s="156"/>
      <c r="B24" s="156"/>
      <c r="C24" s="156"/>
      <c r="D24" s="156"/>
      <c r="E24" s="156"/>
      <c r="F24" s="156"/>
      <c r="G24" s="156"/>
    </row>
    <row r="25" s="155" customFormat="1" spans="1:7">
      <c r="A25" s="156"/>
      <c r="B25" s="156"/>
      <c r="C25" s="156"/>
      <c r="D25" s="156"/>
      <c r="E25" s="156"/>
      <c r="F25" s="156"/>
      <c r="G25" s="156"/>
    </row>
    <row r="26" s="155" customFormat="1" spans="1:7">
      <c r="A26" s="156"/>
      <c r="B26" s="156"/>
      <c r="C26" s="156"/>
      <c r="D26" s="156"/>
      <c r="E26" s="156"/>
      <c r="F26" s="156"/>
      <c r="G26" s="156"/>
    </row>
    <row r="27" s="155" customFormat="1" spans="1:7">
      <c r="A27" s="156"/>
      <c r="B27" s="156"/>
      <c r="C27" s="156"/>
      <c r="D27" s="156"/>
      <c r="E27" s="156"/>
      <c r="F27" s="156"/>
      <c r="G27" s="156"/>
    </row>
    <row r="28" s="155" customFormat="1" spans="1:7">
      <c r="A28" s="156"/>
      <c r="B28" s="156"/>
      <c r="C28" s="156"/>
      <c r="D28" s="156"/>
      <c r="E28" s="156"/>
      <c r="F28" s="156"/>
      <c r="G28" s="156"/>
    </row>
    <row r="29" s="155" customFormat="1" spans="1:7">
      <c r="A29" s="156"/>
      <c r="B29" s="156"/>
      <c r="C29" s="156"/>
      <c r="D29" s="156"/>
      <c r="E29" s="156"/>
      <c r="F29" s="156"/>
      <c r="G29" s="156"/>
    </row>
    <row r="30" s="155" customFormat="1" spans="1:7">
      <c r="A30" s="156"/>
      <c r="B30" s="156"/>
      <c r="C30" s="156"/>
      <c r="D30" s="156"/>
      <c r="E30" s="156"/>
      <c r="F30" s="156"/>
      <c r="G30" s="156"/>
    </row>
    <row r="31" s="155" customFormat="1" spans="1:7">
      <c r="A31" s="156"/>
      <c r="B31" s="156"/>
      <c r="C31" s="156"/>
      <c r="D31" s="156"/>
      <c r="E31" s="156"/>
      <c r="F31" s="156"/>
      <c r="G31" s="156"/>
    </row>
  </sheetData>
  <mergeCells count="1">
    <mergeCell ref="A2:H2"/>
  </mergeCells>
  <printOptions horizontalCentered="1"/>
  <pageMargins left="0.590277777777778" right="0.590277777777778" top="0.786805555555556" bottom="0.393055555555556" header="0.511805555555556" footer="0.511805555555556"/>
  <pageSetup paperSize="9" pageOrder="overThenDown" orientation="landscape" errors="blank"/>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19"/>
  <sheetViews>
    <sheetView showGridLines="0" showZeros="0" view="pageBreakPreview" zoomScaleNormal="100" workbookViewId="0">
      <selection activeCell="K15" sqref="K15"/>
    </sheetView>
  </sheetViews>
  <sheetFormatPr defaultColWidth="8" defaultRowHeight="13.5" outlineLevelCol="7"/>
  <cols>
    <col min="1" max="1" width="39.1" style="124" customWidth="1"/>
    <col min="2" max="2" width="11.2" style="124" customWidth="1"/>
    <col min="3" max="3" width="9.9" style="124" customWidth="1"/>
    <col min="4" max="4" width="8.7" style="124" customWidth="1"/>
    <col min="5" max="5" width="45.6" style="124" customWidth="1"/>
    <col min="6" max="6" width="11.2" style="124" customWidth="1"/>
    <col min="7" max="7" width="10.6" style="124" customWidth="1"/>
    <col min="8" max="8" width="9.5" style="125" customWidth="1"/>
    <col min="9" max="16384" width="8" style="125"/>
  </cols>
  <sheetData>
    <row r="1" ht="14.25" spans="1:1">
      <c r="A1" s="95" t="str">
        <f>目录!A27</f>
        <v>表23</v>
      </c>
    </row>
    <row r="2" s="123" customFormat="1" ht="22.5" spans="1:8">
      <c r="A2" s="126" t="str">
        <f>目录!B27</f>
        <v>2024年市级工伤保险基金收支预算表</v>
      </c>
      <c r="B2" s="126"/>
      <c r="C2" s="126"/>
      <c r="D2" s="126"/>
      <c r="E2" s="126"/>
      <c r="F2" s="126"/>
      <c r="G2" s="126"/>
      <c r="H2" s="126"/>
    </row>
    <row r="3" s="123" customFormat="1" ht="24.9" customHeight="1" spans="1:7">
      <c r="A3" s="127"/>
      <c r="B3" s="127"/>
      <c r="C3" s="127"/>
      <c r="D3" s="127"/>
      <c r="E3" s="127"/>
      <c r="F3" s="128"/>
      <c r="G3" s="128" t="s">
        <v>39</v>
      </c>
    </row>
    <row r="4" s="123" customFormat="1" ht="30" customHeight="1" spans="1:8">
      <c r="A4" s="129" t="s">
        <v>1739</v>
      </c>
      <c r="B4" s="129" t="s">
        <v>42</v>
      </c>
      <c r="C4" s="129" t="s">
        <v>43</v>
      </c>
      <c r="D4" s="100" t="s">
        <v>48</v>
      </c>
      <c r="E4" s="129" t="s">
        <v>1739</v>
      </c>
      <c r="F4" s="129" t="s">
        <v>42</v>
      </c>
      <c r="G4" s="130" t="s">
        <v>43</v>
      </c>
      <c r="H4" s="100" t="s">
        <v>48</v>
      </c>
    </row>
    <row r="5" s="123" customFormat="1" ht="29" customHeight="1" spans="1:8">
      <c r="A5" s="131" t="s">
        <v>1811</v>
      </c>
      <c r="B5" s="132"/>
      <c r="C5" s="132"/>
      <c r="D5" s="103" t="str">
        <f>IFERROR(C5/B5,"")</f>
        <v/>
      </c>
      <c r="E5" s="133" t="s">
        <v>1812</v>
      </c>
      <c r="F5" s="132"/>
      <c r="G5" s="132"/>
      <c r="H5" s="103" t="str">
        <f t="shared" ref="H5:H18" si="0">IFERROR(G5/F5,"")</f>
        <v/>
      </c>
    </row>
    <row r="6" s="123" customFormat="1" ht="29" customHeight="1" spans="1:8">
      <c r="A6" s="134" t="s">
        <v>1813</v>
      </c>
      <c r="B6" s="132"/>
      <c r="C6" s="132"/>
      <c r="D6" s="103" t="str">
        <f t="shared" ref="D6:D18" si="1">IFERROR(C6/B6,"")</f>
        <v/>
      </c>
      <c r="E6" s="134" t="s">
        <v>1814</v>
      </c>
      <c r="F6" s="132"/>
      <c r="G6" s="132"/>
      <c r="H6" s="103" t="str">
        <f t="shared" si="0"/>
        <v/>
      </c>
    </row>
    <row r="7" s="123" customFormat="1" ht="29" customHeight="1" spans="1:8">
      <c r="A7" s="134" t="s">
        <v>1815</v>
      </c>
      <c r="B7" s="132"/>
      <c r="C7" s="132"/>
      <c r="D7" s="103" t="str">
        <f t="shared" si="1"/>
        <v/>
      </c>
      <c r="E7" s="135" t="s">
        <v>1816</v>
      </c>
      <c r="F7" s="132"/>
      <c r="G7" s="132"/>
      <c r="H7" s="103" t="str">
        <f t="shared" si="0"/>
        <v/>
      </c>
    </row>
    <row r="8" s="123" customFormat="1" ht="29" customHeight="1" spans="1:8">
      <c r="A8" s="136" t="s">
        <v>1769</v>
      </c>
      <c r="B8" s="132"/>
      <c r="C8" s="132"/>
      <c r="D8" s="103" t="str">
        <f t="shared" si="1"/>
        <v/>
      </c>
      <c r="E8" s="137" t="s">
        <v>1817</v>
      </c>
      <c r="F8" s="132"/>
      <c r="G8" s="132"/>
      <c r="H8" s="103" t="str">
        <f t="shared" si="0"/>
        <v/>
      </c>
    </row>
    <row r="9" s="123" customFormat="1" ht="29" customHeight="1" spans="1:8">
      <c r="A9" s="138" t="s">
        <v>1772</v>
      </c>
      <c r="B9" s="132"/>
      <c r="C9" s="132"/>
      <c r="D9" s="103" t="str">
        <f t="shared" si="1"/>
        <v/>
      </c>
      <c r="E9" s="139" t="s">
        <v>1818</v>
      </c>
      <c r="F9" s="132"/>
      <c r="G9" s="132"/>
      <c r="H9" s="103" t="str">
        <f t="shared" si="0"/>
        <v/>
      </c>
    </row>
    <row r="10" s="123" customFormat="1" ht="29" customHeight="1" spans="1:8">
      <c r="A10" s="138" t="s">
        <v>1805</v>
      </c>
      <c r="B10" s="140"/>
      <c r="C10" s="140"/>
      <c r="D10" s="103" t="str">
        <f t="shared" si="1"/>
        <v/>
      </c>
      <c r="E10" s="141" t="s">
        <v>1819</v>
      </c>
      <c r="F10" s="140"/>
      <c r="G10" s="140"/>
      <c r="H10" s="103" t="str">
        <f t="shared" si="0"/>
        <v/>
      </c>
    </row>
    <row r="11" s="123" customFormat="1" ht="29" customHeight="1" spans="1:8">
      <c r="A11" s="131" t="s">
        <v>1775</v>
      </c>
      <c r="B11" s="142"/>
      <c r="C11" s="142"/>
      <c r="D11" s="103" t="str">
        <f t="shared" si="1"/>
        <v/>
      </c>
      <c r="E11" s="143"/>
      <c r="F11" s="142"/>
      <c r="G11" s="142"/>
      <c r="H11" s="103" t="str">
        <f t="shared" si="0"/>
        <v/>
      </c>
    </row>
    <row r="12" s="123" customFormat="1" ht="29" customHeight="1" spans="1:8">
      <c r="A12" s="136" t="s">
        <v>1806</v>
      </c>
      <c r="B12" s="144">
        <f>B5+B8+B9+B10</f>
        <v>0</v>
      </c>
      <c r="C12" s="144">
        <f>C5+C8+C9+C10</f>
        <v>0</v>
      </c>
      <c r="D12" s="103" t="str">
        <f t="shared" si="1"/>
        <v/>
      </c>
      <c r="E12" s="139" t="s">
        <v>1820</v>
      </c>
      <c r="F12" s="144">
        <f>F5+F7+F9+F10</f>
        <v>0</v>
      </c>
      <c r="G12" s="144">
        <f>G5+G7+G9+G10</f>
        <v>0</v>
      </c>
      <c r="H12" s="103" t="str">
        <f t="shared" si="0"/>
        <v/>
      </c>
    </row>
    <row r="13" s="123" customFormat="1" ht="29" customHeight="1" spans="1:8">
      <c r="A13" s="145" t="s">
        <v>1807</v>
      </c>
      <c r="B13" s="146">
        <v>0</v>
      </c>
      <c r="C13" s="146">
        <v>0</v>
      </c>
      <c r="D13" s="147" t="str">
        <f t="shared" si="1"/>
        <v/>
      </c>
      <c r="E13" s="148" t="s">
        <v>1821</v>
      </c>
      <c r="F13" s="146">
        <v>0</v>
      </c>
      <c r="G13" s="146">
        <v>0</v>
      </c>
      <c r="H13" s="147" t="str">
        <f t="shared" si="0"/>
        <v/>
      </c>
    </row>
    <row r="14" s="123" customFormat="1" ht="29" customHeight="1" spans="1:8">
      <c r="A14" s="149" t="s">
        <v>1808</v>
      </c>
      <c r="B14" s="150">
        <v>0</v>
      </c>
      <c r="C14" s="150">
        <v>0</v>
      </c>
      <c r="D14" s="103" t="str">
        <f t="shared" si="1"/>
        <v/>
      </c>
      <c r="E14" s="149" t="s">
        <v>1822</v>
      </c>
      <c r="F14" s="150"/>
      <c r="G14" s="150"/>
      <c r="H14" s="103" t="str">
        <f t="shared" si="0"/>
        <v/>
      </c>
    </row>
    <row r="15" s="123" customFormat="1" ht="29" customHeight="1" spans="1:8">
      <c r="A15" s="149" t="s">
        <v>1809</v>
      </c>
      <c r="B15" s="150">
        <f>B12+B13+B14</f>
        <v>0</v>
      </c>
      <c r="C15" s="150">
        <f>C12+C13+C14</f>
        <v>0</v>
      </c>
      <c r="D15" s="103" t="str">
        <f t="shared" si="1"/>
        <v/>
      </c>
      <c r="E15" s="149" t="s">
        <v>1823</v>
      </c>
      <c r="F15" s="150"/>
      <c r="G15" s="150"/>
      <c r="H15" s="103" t="str">
        <f t="shared" si="0"/>
        <v/>
      </c>
    </row>
    <row r="16" s="123" customFormat="1" ht="29" customHeight="1" spans="1:8">
      <c r="A16" s="151"/>
      <c r="B16" s="152"/>
      <c r="C16" s="152"/>
      <c r="D16" s="103" t="str">
        <f t="shared" si="1"/>
        <v/>
      </c>
      <c r="E16" s="149" t="s">
        <v>1824</v>
      </c>
      <c r="F16" s="150">
        <f>B15-F15</f>
        <v>0</v>
      </c>
      <c r="G16" s="150">
        <f>C15-G15</f>
        <v>0</v>
      </c>
      <c r="H16" s="103" t="str">
        <f t="shared" si="0"/>
        <v/>
      </c>
    </row>
    <row r="17" s="123" customFormat="1" ht="29" customHeight="1" spans="1:8">
      <c r="A17" s="149" t="s">
        <v>1810</v>
      </c>
      <c r="B17" s="132"/>
      <c r="C17" s="150"/>
      <c r="D17" s="103" t="str">
        <f t="shared" si="1"/>
        <v/>
      </c>
      <c r="E17" s="149" t="s">
        <v>1825</v>
      </c>
      <c r="F17" s="132">
        <f>B17+F16</f>
        <v>0</v>
      </c>
      <c r="G17" s="150">
        <f>C17+G16</f>
        <v>0</v>
      </c>
      <c r="H17" s="103" t="str">
        <f t="shared" si="0"/>
        <v/>
      </c>
    </row>
    <row r="18" s="123" customFormat="1" ht="29" customHeight="1" spans="1:8">
      <c r="A18" s="118" t="s">
        <v>192</v>
      </c>
      <c r="B18" s="153">
        <f>B15+B17</f>
        <v>0</v>
      </c>
      <c r="C18" s="153">
        <f>C15+C17</f>
        <v>0</v>
      </c>
      <c r="D18" s="120" t="str">
        <f t="shared" si="1"/>
        <v/>
      </c>
      <c r="E18" s="121" t="s">
        <v>1282</v>
      </c>
      <c r="F18" s="153">
        <f>F15+F17</f>
        <v>0</v>
      </c>
      <c r="G18" s="153">
        <f>G15+G17</f>
        <v>0</v>
      </c>
      <c r="H18" s="120" t="str">
        <f t="shared" si="0"/>
        <v/>
      </c>
    </row>
    <row r="19" customFormat="1" ht="29" customHeight="1" spans="1:8">
      <c r="A19" s="154" t="s">
        <v>1826</v>
      </c>
      <c r="B19" s="154"/>
      <c r="C19" s="154"/>
      <c r="D19" s="154"/>
      <c r="E19" s="154"/>
      <c r="F19" s="154"/>
      <c r="G19" s="154"/>
      <c r="H19" s="154"/>
    </row>
  </sheetData>
  <mergeCells count="2">
    <mergeCell ref="A2:H2"/>
    <mergeCell ref="A19:H19"/>
  </mergeCells>
  <printOptions horizontalCentered="1"/>
  <pageMargins left="0.590277777777778" right="0.590277777777778" top="0.786805555555556" bottom="0.590277777777778" header="0.511805555555556" footer="0.511805555555556"/>
  <pageSetup paperSize="9" scale="86" fitToHeight="0" pageOrder="overThenDown" orientation="landscape" errors="blank"/>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21"/>
  <sheetViews>
    <sheetView showGridLines="0" showZeros="0" tabSelected="1" view="pageBreakPreview" zoomScaleNormal="100" workbookViewId="0">
      <selection activeCell="G18" sqref="G18"/>
    </sheetView>
  </sheetViews>
  <sheetFormatPr defaultColWidth="8" defaultRowHeight="13.5" outlineLevelCol="7"/>
  <cols>
    <col min="1" max="1" width="35.6" style="93" customWidth="1"/>
    <col min="2" max="3" width="15.4" style="93" customWidth="1"/>
    <col min="4" max="4" width="8.4" style="93" customWidth="1"/>
    <col min="5" max="5" width="35.6" style="93" customWidth="1"/>
    <col min="6" max="7" width="16.1" style="93" customWidth="1"/>
    <col min="8" max="8" width="9.8" style="94" customWidth="1"/>
    <col min="9" max="16384" width="8" style="94"/>
  </cols>
  <sheetData>
    <row r="1" ht="14.25" spans="1:1">
      <c r="A1" s="95" t="str">
        <f>目录!A28</f>
        <v>表24</v>
      </c>
    </row>
    <row r="2" s="92" customFormat="1" ht="22.5" spans="1:8">
      <c r="A2" s="96" t="str">
        <f>目录!B28</f>
        <v>2024年市级失业保险基金收支预算表</v>
      </c>
      <c r="B2" s="96"/>
      <c r="C2" s="96"/>
      <c r="D2" s="96"/>
      <c r="E2" s="96"/>
      <c r="F2" s="96"/>
      <c r="G2" s="96"/>
      <c r="H2" s="96"/>
    </row>
    <row r="3" s="92" customFormat="1" ht="21" customHeight="1" spans="1:7">
      <c r="A3" s="97"/>
      <c r="B3" s="97"/>
      <c r="C3" s="97"/>
      <c r="D3" s="97"/>
      <c r="E3" s="97"/>
      <c r="F3" s="98"/>
      <c r="G3" s="98" t="s">
        <v>39</v>
      </c>
    </row>
    <row r="4" s="92" customFormat="1" ht="28.95" customHeight="1" spans="1:8">
      <c r="A4" s="99" t="s">
        <v>1739</v>
      </c>
      <c r="B4" s="99" t="s">
        <v>42</v>
      </c>
      <c r="C4" s="99" t="s">
        <v>43</v>
      </c>
      <c r="D4" s="100" t="s">
        <v>48</v>
      </c>
      <c r="E4" s="99" t="s">
        <v>1739</v>
      </c>
      <c r="F4" s="99" t="s">
        <v>42</v>
      </c>
      <c r="G4" s="101" t="s">
        <v>43</v>
      </c>
      <c r="H4" s="100" t="s">
        <v>48</v>
      </c>
    </row>
    <row r="5" s="92" customFormat="1" ht="28" customHeight="1" spans="1:8">
      <c r="A5" s="102" t="s">
        <v>1827</v>
      </c>
      <c r="B5" s="91"/>
      <c r="C5" s="91"/>
      <c r="D5" s="103" t="str">
        <f>IFERROR(C5/B5,"")</f>
        <v/>
      </c>
      <c r="E5" s="104" t="s">
        <v>1828</v>
      </c>
      <c r="F5" s="91"/>
      <c r="G5" s="105"/>
      <c r="H5" s="103" t="str">
        <f>IFERROR(G5/F5,"")</f>
        <v/>
      </c>
    </row>
    <row r="6" s="92" customFormat="1" ht="28" customHeight="1" spans="1:8">
      <c r="A6" s="102" t="s">
        <v>1769</v>
      </c>
      <c r="B6" s="91"/>
      <c r="C6" s="91"/>
      <c r="D6" s="103" t="str">
        <f t="shared" ref="D6:D20" si="0">IFERROR(C6/B6,"")</f>
        <v/>
      </c>
      <c r="E6" s="106" t="s">
        <v>1829</v>
      </c>
      <c r="F6" s="91"/>
      <c r="G6" s="105"/>
      <c r="H6" s="103" t="str">
        <f t="shared" ref="H6:H20" si="1">IFERROR(G6/F6,"")</f>
        <v/>
      </c>
    </row>
    <row r="7" s="92" customFormat="1" ht="28" customHeight="1" spans="1:8">
      <c r="A7" s="102" t="s">
        <v>1772</v>
      </c>
      <c r="B7" s="91"/>
      <c r="C7" s="91"/>
      <c r="D7" s="103" t="str">
        <f t="shared" si="0"/>
        <v/>
      </c>
      <c r="E7" s="104" t="s">
        <v>1830</v>
      </c>
      <c r="F7" s="91"/>
      <c r="G7" s="105"/>
      <c r="H7" s="103" t="str">
        <f t="shared" si="1"/>
        <v/>
      </c>
    </row>
    <row r="8" s="92" customFormat="1" ht="28" customHeight="1" spans="1:8">
      <c r="A8" s="102" t="s">
        <v>1773</v>
      </c>
      <c r="B8" s="91"/>
      <c r="C8" s="91"/>
      <c r="D8" s="103" t="str">
        <f t="shared" si="0"/>
        <v/>
      </c>
      <c r="E8" s="104" t="s">
        <v>1831</v>
      </c>
      <c r="F8" s="91"/>
      <c r="G8" s="105"/>
      <c r="H8" s="103" t="str">
        <f t="shared" si="1"/>
        <v/>
      </c>
    </row>
    <row r="9" s="92" customFormat="1" ht="28" customHeight="1" spans="1:8">
      <c r="A9" s="102" t="s">
        <v>1774</v>
      </c>
      <c r="B9" s="91"/>
      <c r="C9" s="91"/>
      <c r="D9" s="103" t="str">
        <f t="shared" si="0"/>
        <v/>
      </c>
      <c r="E9" s="104" t="s">
        <v>1832</v>
      </c>
      <c r="F9" s="91"/>
      <c r="G9" s="105"/>
      <c r="H9" s="103" t="str">
        <f t="shared" si="1"/>
        <v/>
      </c>
    </row>
    <row r="10" s="92" customFormat="1" ht="28" customHeight="1" spans="1:8">
      <c r="A10" s="107" t="s">
        <v>1775</v>
      </c>
      <c r="B10" s="108"/>
      <c r="C10" s="108"/>
      <c r="D10" s="103" t="str">
        <f t="shared" si="0"/>
        <v/>
      </c>
      <c r="E10" s="109" t="s">
        <v>1833</v>
      </c>
      <c r="F10" s="91"/>
      <c r="G10" s="105"/>
      <c r="H10" s="103" t="str">
        <f t="shared" si="1"/>
        <v/>
      </c>
    </row>
    <row r="11" s="92" customFormat="1" ht="28" customHeight="1" spans="1:8">
      <c r="A11" s="110"/>
      <c r="B11" s="111"/>
      <c r="C11" s="111"/>
      <c r="D11" s="103" t="str">
        <f t="shared" si="0"/>
        <v/>
      </c>
      <c r="E11" s="112" t="s">
        <v>1834</v>
      </c>
      <c r="F11" s="91"/>
      <c r="G11" s="105"/>
      <c r="H11" s="103" t="str">
        <f t="shared" si="1"/>
        <v/>
      </c>
    </row>
    <row r="12" s="92" customFormat="1" ht="28" customHeight="1" spans="1:8">
      <c r="A12" s="110"/>
      <c r="B12" s="111"/>
      <c r="C12" s="111"/>
      <c r="D12" s="103" t="str">
        <f t="shared" si="0"/>
        <v/>
      </c>
      <c r="E12" s="113" t="s">
        <v>1835</v>
      </c>
      <c r="F12" s="91"/>
      <c r="G12" s="105"/>
      <c r="H12" s="103" t="str">
        <f t="shared" si="1"/>
        <v/>
      </c>
    </row>
    <row r="13" s="92" customFormat="1" ht="28" customHeight="1" spans="1:8">
      <c r="A13" s="110"/>
      <c r="B13" s="111"/>
      <c r="C13" s="111"/>
      <c r="D13" s="103" t="str">
        <f t="shared" si="0"/>
        <v/>
      </c>
      <c r="E13" s="114" t="s">
        <v>1836</v>
      </c>
      <c r="F13" s="91"/>
      <c r="G13" s="105"/>
      <c r="H13" s="103" t="str">
        <f t="shared" si="1"/>
        <v/>
      </c>
    </row>
    <row r="14" s="92" customFormat="1" ht="28" customHeight="1" spans="1:8">
      <c r="A14" s="115" t="s">
        <v>1776</v>
      </c>
      <c r="B14" s="116"/>
      <c r="C14" s="116"/>
      <c r="D14" s="103" t="str">
        <f t="shared" si="0"/>
        <v/>
      </c>
      <c r="E14" s="115" t="s">
        <v>1837</v>
      </c>
      <c r="F14" s="116"/>
      <c r="G14" s="116"/>
      <c r="H14" s="103" t="str">
        <f t="shared" si="1"/>
        <v/>
      </c>
    </row>
    <row r="15" s="92" customFormat="1" ht="28" customHeight="1" spans="1:8">
      <c r="A15" s="115" t="s">
        <v>1778</v>
      </c>
      <c r="B15" s="91"/>
      <c r="C15" s="91"/>
      <c r="D15" s="103" t="str">
        <f t="shared" si="0"/>
        <v/>
      </c>
      <c r="E15" s="115" t="s">
        <v>1838</v>
      </c>
      <c r="F15" s="116"/>
      <c r="G15" s="116"/>
      <c r="H15" s="103" t="str">
        <f t="shared" si="1"/>
        <v/>
      </c>
    </row>
    <row r="16" s="92" customFormat="1" ht="28" customHeight="1" spans="1:8">
      <c r="A16" s="115" t="s">
        <v>1780</v>
      </c>
      <c r="B16" s="91"/>
      <c r="C16" s="91"/>
      <c r="D16" s="103" t="str">
        <f t="shared" si="0"/>
        <v/>
      </c>
      <c r="E16" s="115" t="s">
        <v>1839</v>
      </c>
      <c r="F16" s="91"/>
      <c r="G16" s="91"/>
      <c r="H16" s="103" t="str">
        <f t="shared" si="1"/>
        <v/>
      </c>
    </row>
    <row r="17" s="92" customFormat="1" ht="28" customHeight="1" spans="1:8">
      <c r="A17" s="115" t="s">
        <v>1782</v>
      </c>
      <c r="B17" s="116"/>
      <c r="C17" s="116"/>
      <c r="D17" s="103" t="str">
        <f t="shared" si="0"/>
        <v/>
      </c>
      <c r="E17" s="115" t="s">
        <v>1840</v>
      </c>
      <c r="F17" s="116"/>
      <c r="G17" s="116"/>
      <c r="H17" s="103" t="str">
        <f t="shared" si="1"/>
        <v/>
      </c>
    </row>
    <row r="18" s="92" customFormat="1" ht="28" customHeight="1" spans="1:8">
      <c r="A18" s="117"/>
      <c r="B18" s="111"/>
      <c r="C18" s="111"/>
      <c r="D18" s="103" t="str">
        <f t="shared" si="0"/>
        <v/>
      </c>
      <c r="E18" s="115" t="s">
        <v>1841</v>
      </c>
      <c r="F18" s="116"/>
      <c r="G18" s="116"/>
      <c r="H18" s="103" t="str">
        <f t="shared" si="1"/>
        <v/>
      </c>
    </row>
    <row r="19" s="92" customFormat="1" ht="28" customHeight="1" spans="1:8">
      <c r="A19" s="115" t="s">
        <v>1785</v>
      </c>
      <c r="B19" s="91"/>
      <c r="C19" s="116"/>
      <c r="D19" s="103" t="str">
        <f t="shared" si="0"/>
        <v/>
      </c>
      <c r="E19" s="115" t="s">
        <v>1842</v>
      </c>
      <c r="F19" s="116"/>
      <c r="G19" s="116"/>
      <c r="H19" s="103" t="str">
        <f t="shared" si="1"/>
        <v/>
      </c>
    </row>
    <row r="20" s="92" customFormat="1" ht="28" customHeight="1" spans="1:8">
      <c r="A20" s="118" t="s">
        <v>192</v>
      </c>
      <c r="B20" s="119">
        <f>B17+B19</f>
        <v>0</v>
      </c>
      <c r="C20" s="119">
        <f>C17+C19</f>
        <v>0</v>
      </c>
      <c r="D20" s="120" t="str">
        <f t="shared" si="0"/>
        <v/>
      </c>
      <c r="E20" s="121" t="s">
        <v>1282</v>
      </c>
      <c r="F20" s="119">
        <f>F17+F19</f>
        <v>0</v>
      </c>
      <c r="G20" s="119">
        <f>G17+G19</f>
        <v>0</v>
      </c>
      <c r="H20" s="120" t="str">
        <f t="shared" si="1"/>
        <v/>
      </c>
    </row>
    <row r="21" ht="28" customHeight="1" spans="1:8">
      <c r="A21" s="122" t="s">
        <v>1843</v>
      </c>
      <c r="B21" s="122"/>
      <c r="C21" s="122"/>
      <c r="D21" s="122"/>
      <c r="E21" s="122"/>
      <c r="F21" s="122"/>
      <c r="G21" s="122"/>
      <c r="H21" s="122"/>
    </row>
  </sheetData>
  <mergeCells count="2">
    <mergeCell ref="A2:H2"/>
    <mergeCell ref="A21:H21"/>
  </mergeCells>
  <printOptions horizontalCentered="1"/>
  <pageMargins left="0.590277777777778" right="0.590277777777778" top="0.786805555555556" bottom="0.590277777777778" header="0.511805555555556" footer="0.511805555555556"/>
  <pageSetup paperSize="9" scale="82" pageOrder="overThenDown" orientation="landscape" errors="blank"/>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15"/>
  <sheetViews>
    <sheetView showGridLines="0" showZeros="0" view="pageBreakPreview" zoomScaleNormal="100" workbookViewId="0">
      <selection activeCell="A12" sqref="$A12:$XFD15"/>
    </sheetView>
  </sheetViews>
  <sheetFormatPr defaultColWidth="8" defaultRowHeight="14.25"/>
  <cols>
    <col min="1" max="1" width="27.5" style="74" customWidth="1"/>
    <col min="2" max="2" width="15.6" style="74" customWidth="1"/>
    <col min="3" max="9" width="12.7" style="74" customWidth="1"/>
    <col min="10" max="16384" width="8" style="75"/>
  </cols>
  <sheetData>
    <row r="1" spans="1:1">
      <c r="A1" s="4" t="str">
        <f>目录!A29</f>
        <v>表25</v>
      </c>
    </row>
    <row r="2" s="73" customFormat="1" ht="28" customHeight="1" spans="1:9">
      <c r="A2" s="76" t="str">
        <f>目录!B29</f>
        <v>2024年财政对社会保险基金补助情况表</v>
      </c>
      <c r="B2" s="77"/>
      <c r="C2" s="77"/>
      <c r="D2" s="77"/>
      <c r="E2" s="77"/>
      <c r="F2" s="77"/>
      <c r="G2" s="77"/>
      <c r="H2" s="77"/>
      <c r="I2" s="77"/>
    </row>
    <row r="3" s="73" customFormat="1" ht="21" customHeight="1" spans="1:9">
      <c r="A3" s="78"/>
      <c r="B3" s="79"/>
      <c r="C3" s="79"/>
      <c r="D3" s="79"/>
      <c r="E3" s="79"/>
      <c r="F3" s="79"/>
      <c r="G3" s="80"/>
      <c r="H3" s="79"/>
      <c r="I3" s="80" t="s">
        <v>39</v>
      </c>
    </row>
    <row r="4" s="73" customFormat="1" ht="45" customHeight="1" spans="1:9">
      <c r="A4" s="81" t="s">
        <v>1844</v>
      </c>
      <c r="B4" s="81" t="s">
        <v>1757</v>
      </c>
      <c r="C4" s="82" t="s">
        <v>1845</v>
      </c>
      <c r="D4" s="82" t="s">
        <v>1846</v>
      </c>
      <c r="E4" s="82" t="s">
        <v>1847</v>
      </c>
      <c r="F4" s="82" t="s">
        <v>1848</v>
      </c>
      <c r="G4" s="82" t="s">
        <v>1849</v>
      </c>
      <c r="H4" s="82" t="s">
        <v>1762</v>
      </c>
      <c r="I4" s="82" t="s">
        <v>1763</v>
      </c>
    </row>
    <row r="5" s="73" customFormat="1" ht="28" customHeight="1" spans="1:9">
      <c r="A5" s="83" t="s">
        <v>1850</v>
      </c>
      <c r="B5" s="84">
        <f t="shared" ref="B5:I5" si="0">B6+B7+B8</f>
        <v>0</v>
      </c>
      <c r="C5" s="84">
        <f t="shared" si="0"/>
        <v>0</v>
      </c>
      <c r="D5" s="84">
        <f t="shared" si="0"/>
        <v>0</v>
      </c>
      <c r="E5" s="84">
        <f t="shared" si="0"/>
        <v>0</v>
      </c>
      <c r="F5" s="84">
        <f t="shared" si="0"/>
        <v>0</v>
      </c>
      <c r="G5" s="84">
        <f t="shared" si="0"/>
        <v>0</v>
      </c>
      <c r="H5" s="84">
        <f t="shared" si="0"/>
        <v>0</v>
      </c>
      <c r="I5" s="84">
        <f t="shared" si="0"/>
        <v>0</v>
      </c>
    </row>
    <row r="6" s="73" customFormat="1" ht="28" customHeight="1" spans="1:9">
      <c r="A6" s="85" t="s">
        <v>1851</v>
      </c>
      <c r="B6" s="84">
        <f>C6+D6+E6+F6+G6+H6+I6</f>
        <v>0</v>
      </c>
      <c r="C6" s="84">
        <v>0</v>
      </c>
      <c r="D6" s="84">
        <v>0</v>
      </c>
      <c r="E6" s="84">
        <v>0</v>
      </c>
      <c r="F6" s="84">
        <v>0</v>
      </c>
      <c r="G6" s="84">
        <v>0</v>
      </c>
      <c r="H6" s="84">
        <v>0</v>
      </c>
      <c r="I6" s="84">
        <v>0</v>
      </c>
    </row>
    <row r="7" s="73" customFormat="1" ht="28" customHeight="1" spans="1:9">
      <c r="A7" s="85" t="s">
        <v>1852</v>
      </c>
      <c r="B7" s="84">
        <f>C7+D7+E7+F7+G7+H7+I7</f>
        <v>0</v>
      </c>
      <c r="C7" s="84">
        <v>0</v>
      </c>
      <c r="D7" s="84">
        <v>0</v>
      </c>
      <c r="E7" s="84">
        <v>0</v>
      </c>
      <c r="F7" s="84">
        <v>0</v>
      </c>
      <c r="G7" s="84">
        <v>0</v>
      </c>
      <c r="H7" s="84">
        <v>0</v>
      </c>
      <c r="I7" s="84">
        <v>0</v>
      </c>
    </row>
    <row r="8" s="73" customFormat="1" ht="28" customHeight="1" spans="1:9">
      <c r="A8" s="85" t="s">
        <v>1853</v>
      </c>
      <c r="B8" s="84">
        <f>C8+D8+E8+F8+G8+H8+I8</f>
        <v>0</v>
      </c>
      <c r="C8" s="84">
        <v>0</v>
      </c>
      <c r="D8" s="84">
        <v>0</v>
      </c>
      <c r="E8" s="84">
        <v>0</v>
      </c>
      <c r="F8" s="84">
        <v>0</v>
      </c>
      <c r="G8" s="84">
        <v>0</v>
      </c>
      <c r="H8" s="84">
        <v>0</v>
      </c>
      <c r="I8" s="84">
        <v>0</v>
      </c>
    </row>
    <row r="9" s="73" customFormat="1" ht="28" customHeight="1" spans="1:9">
      <c r="A9" s="85" t="s">
        <v>1854</v>
      </c>
      <c r="B9" s="86">
        <f>B12+B13+B14+B15</f>
        <v>123772.422796</v>
      </c>
      <c r="C9" s="87">
        <f>(C12+C13+C14+C15)/10000</f>
        <v>0</v>
      </c>
      <c r="D9" s="87">
        <f>(D12+D13+D14+D15)</f>
        <v>33284.317796</v>
      </c>
      <c r="E9" s="87">
        <f>(E12+E13+E14+E15)</f>
        <v>43500</v>
      </c>
      <c r="F9" s="87">
        <f>(F12+F13+F14+F15)</f>
        <v>0</v>
      </c>
      <c r="G9" s="87">
        <f>(G12+G13+G14+G15)</f>
        <v>46988.105</v>
      </c>
      <c r="H9" s="84">
        <f>H12+H13+H14+H15</f>
        <v>0</v>
      </c>
      <c r="I9" s="84">
        <f>I12+I13+I14+I15</f>
        <v>0</v>
      </c>
    </row>
    <row r="10" s="73" customFormat="1" ht="71.4" customHeight="1" spans="1:9">
      <c r="A10" s="88" t="s">
        <v>1855</v>
      </c>
      <c r="B10" s="89">
        <v>0</v>
      </c>
      <c r="C10" s="82" t="s">
        <v>1856</v>
      </c>
      <c r="D10" s="82" t="s">
        <v>1857</v>
      </c>
      <c r="E10" s="82" t="s">
        <v>1858</v>
      </c>
      <c r="F10" s="82" t="s">
        <v>1859</v>
      </c>
      <c r="G10" s="82" t="s">
        <v>1860</v>
      </c>
      <c r="H10" s="82" t="s">
        <v>1861</v>
      </c>
      <c r="I10" s="82" t="s">
        <v>1862</v>
      </c>
    </row>
    <row r="11" s="73" customFormat="1" ht="27" customHeight="1" spans="1:9">
      <c r="A11" s="88" t="s">
        <v>1863</v>
      </c>
      <c r="B11" s="86">
        <f>C11+D11+E11+F11+G11+H11+I11</f>
        <v>123772.422796</v>
      </c>
      <c r="C11" s="86">
        <v>0</v>
      </c>
      <c r="D11" s="87">
        <v>33284.317796</v>
      </c>
      <c r="E11" s="87">
        <v>43500</v>
      </c>
      <c r="F11" s="87">
        <v>0</v>
      </c>
      <c r="G11" s="87">
        <v>46988.105</v>
      </c>
      <c r="H11" s="90">
        <v>0</v>
      </c>
      <c r="I11" s="90">
        <v>0</v>
      </c>
    </row>
    <row r="12" s="73" customFormat="1" ht="29" customHeight="1" spans="1:9">
      <c r="A12" s="85" t="s">
        <v>1864</v>
      </c>
      <c r="B12" s="84">
        <f>C12+D12+E12+F12+G12+H12+I12</f>
        <v>53668</v>
      </c>
      <c r="C12" s="84">
        <v>0</v>
      </c>
      <c r="D12" s="91">
        <v>17978</v>
      </c>
      <c r="E12" s="91">
        <v>7497</v>
      </c>
      <c r="F12" s="91">
        <v>0</v>
      </c>
      <c r="G12" s="91">
        <v>28193</v>
      </c>
      <c r="H12" s="84">
        <v>0</v>
      </c>
      <c r="I12" s="84">
        <v>0</v>
      </c>
    </row>
    <row r="13" s="73" customFormat="1" ht="29" customHeight="1" spans="1:9">
      <c r="A13" s="85" t="s">
        <v>1865</v>
      </c>
      <c r="B13" s="84">
        <f>C13+D13+E13+F13+G13+H13+I13</f>
        <v>15735.2</v>
      </c>
      <c r="C13" s="84">
        <v>0</v>
      </c>
      <c r="D13" s="91">
        <v>4634.2</v>
      </c>
      <c r="E13" s="91">
        <v>1703</v>
      </c>
      <c r="F13" s="91">
        <v>0</v>
      </c>
      <c r="G13" s="91">
        <v>9398</v>
      </c>
      <c r="H13" s="84">
        <v>0</v>
      </c>
      <c r="I13" s="84">
        <v>0</v>
      </c>
    </row>
    <row r="14" s="73" customFormat="1" ht="29" customHeight="1" spans="1:9">
      <c r="A14" s="85" t="s">
        <v>1866</v>
      </c>
      <c r="B14" s="84">
        <f>C14+D14+E14+F14+G14+H14+I14</f>
        <v>16642.854122</v>
      </c>
      <c r="C14" s="84">
        <v>0</v>
      </c>
      <c r="D14" s="91">
        <v>4144.151622</v>
      </c>
      <c r="E14" s="91">
        <v>7800</v>
      </c>
      <c r="F14" s="91">
        <v>0</v>
      </c>
      <c r="G14" s="91">
        <v>4698.7025</v>
      </c>
      <c r="H14" s="84">
        <v>0</v>
      </c>
      <c r="I14" s="84">
        <v>0</v>
      </c>
    </row>
    <row r="15" s="73" customFormat="1" ht="29" customHeight="1" spans="1:9">
      <c r="A15" s="85" t="s">
        <v>1867</v>
      </c>
      <c r="B15" s="84">
        <f>C15+D15+E15+F15+G15+H15+I15</f>
        <v>37726.368674</v>
      </c>
      <c r="C15" s="84">
        <v>0</v>
      </c>
      <c r="D15" s="91">
        <v>6527.966174</v>
      </c>
      <c r="E15" s="91">
        <v>26500</v>
      </c>
      <c r="F15" s="91">
        <v>0</v>
      </c>
      <c r="G15" s="91">
        <v>4698.4025</v>
      </c>
      <c r="H15" s="84">
        <v>0</v>
      </c>
      <c r="I15" s="84">
        <v>0</v>
      </c>
    </row>
  </sheetData>
  <mergeCells count="1">
    <mergeCell ref="A2:I2"/>
  </mergeCells>
  <printOptions horizontalCentered="1"/>
  <pageMargins left="0.590277777777778" right="0.590277777777778" top="0.786805555555556" bottom="0.590277777777778" header="0.511805555555556" footer="0.511805555555556"/>
  <pageSetup paperSize="9" scale="95" pageOrder="overThenDown" orientation="landscape" errors="blank" horizontalDpi="600"/>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24"/>
  <sheetViews>
    <sheetView showGridLines="0" view="pageBreakPreview" zoomScale="115" zoomScaleNormal="100" workbookViewId="0">
      <selection activeCell="G23" sqref="G23:H24"/>
    </sheetView>
  </sheetViews>
  <sheetFormatPr defaultColWidth="8" defaultRowHeight="14.25" outlineLevelCol="7"/>
  <cols>
    <col min="1" max="1" width="40.6" style="55" customWidth="1"/>
    <col min="2" max="2" width="8" style="56"/>
    <col min="3" max="3" width="11" style="55" customWidth="1"/>
    <col min="4" max="4" width="10.4" style="55" customWidth="1"/>
    <col min="5" max="5" width="40.6" style="55" customWidth="1"/>
    <col min="6" max="6" width="8" style="56"/>
    <col min="7" max="8" width="16.6" style="55" customWidth="1"/>
    <col min="9" max="16384" width="8" style="57"/>
  </cols>
  <sheetData>
    <row r="1" spans="1:8">
      <c r="A1" s="4" t="str">
        <f>目录!A30</f>
        <v>表26</v>
      </c>
      <c r="B1" s="58"/>
      <c r="C1" s="59"/>
      <c r="D1" s="59"/>
      <c r="E1" s="59"/>
      <c r="F1" s="58"/>
      <c r="G1" s="59"/>
      <c r="H1" s="59"/>
    </row>
    <row r="2" s="54" customFormat="1" ht="39.9" customHeight="1" spans="1:8">
      <c r="A2" s="60" t="str">
        <f>目录!B30</f>
        <v>2024年基本养老保险基础资料表</v>
      </c>
      <c r="B2" s="61"/>
      <c r="C2" s="61"/>
      <c r="D2" s="61"/>
      <c r="E2" s="61"/>
      <c r="F2" s="61"/>
      <c r="G2" s="61"/>
      <c r="H2" s="61"/>
    </row>
    <row r="3" s="54" customFormat="1" ht="24.9" customHeight="1" spans="1:8">
      <c r="A3" s="62" t="s">
        <v>1739</v>
      </c>
      <c r="B3" s="62" t="s">
        <v>1868</v>
      </c>
      <c r="C3" s="63" t="s">
        <v>42</v>
      </c>
      <c r="D3" s="63" t="s">
        <v>43</v>
      </c>
      <c r="E3" s="63" t="s">
        <v>1739</v>
      </c>
      <c r="F3" s="63" t="s">
        <v>1868</v>
      </c>
      <c r="G3" s="63" t="s">
        <v>42</v>
      </c>
      <c r="H3" s="63" t="s">
        <v>43</v>
      </c>
    </row>
    <row r="4" s="54" customFormat="1" ht="23" customHeight="1" spans="1:8">
      <c r="A4" s="64" t="s">
        <v>1869</v>
      </c>
      <c r="B4" s="65"/>
      <c r="C4" s="66"/>
      <c r="D4" s="66"/>
      <c r="E4" s="64" t="s">
        <v>1870</v>
      </c>
      <c r="F4" s="67" t="s">
        <v>1871</v>
      </c>
      <c r="G4" s="66"/>
      <c r="H4" s="66"/>
    </row>
    <row r="5" s="54" customFormat="1" ht="23" customHeight="1" spans="1:8">
      <c r="A5" s="64" t="s">
        <v>1872</v>
      </c>
      <c r="B5" s="65" t="s">
        <v>1873</v>
      </c>
      <c r="C5" s="66"/>
      <c r="D5" s="66"/>
      <c r="E5" s="64" t="s">
        <v>1874</v>
      </c>
      <c r="F5" s="67" t="s">
        <v>1871</v>
      </c>
      <c r="G5" s="66"/>
      <c r="H5" s="66"/>
    </row>
    <row r="6" s="54" customFormat="1" ht="23" customHeight="1" spans="1:8">
      <c r="A6" s="64" t="s">
        <v>1875</v>
      </c>
      <c r="B6" s="67" t="s">
        <v>1873</v>
      </c>
      <c r="C6" s="66"/>
      <c r="D6" s="66"/>
      <c r="E6" s="64" t="s">
        <v>1876</v>
      </c>
      <c r="F6" s="67" t="s">
        <v>1871</v>
      </c>
      <c r="G6" s="66"/>
      <c r="H6" s="66"/>
    </row>
    <row r="7" s="54" customFormat="1" ht="23" customHeight="1" spans="1:8">
      <c r="A7" s="64" t="s">
        <v>1877</v>
      </c>
      <c r="B7" s="67" t="s">
        <v>1873</v>
      </c>
      <c r="C7" s="66"/>
      <c r="D7" s="66"/>
      <c r="E7" s="64" t="s">
        <v>1878</v>
      </c>
      <c r="F7" s="67" t="s">
        <v>1871</v>
      </c>
      <c r="G7" s="66"/>
      <c r="H7" s="66"/>
    </row>
    <row r="8" s="54" customFormat="1" ht="23" customHeight="1" spans="1:8">
      <c r="A8" s="64" t="s">
        <v>1879</v>
      </c>
      <c r="B8" s="67" t="s">
        <v>1873</v>
      </c>
      <c r="C8" s="66"/>
      <c r="D8" s="66"/>
      <c r="E8" s="64" t="s">
        <v>1880</v>
      </c>
      <c r="F8" s="67" t="s">
        <v>1871</v>
      </c>
      <c r="G8" s="66"/>
      <c r="H8" s="66"/>
    </row>
    <row r="9" s="54" customFormat="1" ht="23" customHeight="1" spans="1:8">
      <c r="A9" s="64" t="s">
        <v>1881</v>
      </c>
      <c r="B9" s="67" t="s">
        <v>1873</v>
      </c>
      <c r="C9" s="66"/>
      <c r="D9" s="66"/>
      <c r="E9" s="64" t="s">
        <v>1882</v>
      </c>
      <c r="F9" s="65"/>
      <c r="G9" s="68"/>
      <c r="H9" s="68"/>
    </row>
    <row r="10" s="54" customFormat="1" ht="23" customHeight="1" spans="1:8">
      <c r="A10" s="64" t="s">
        <v>1883</v>
      </c>
      <c r="B10" s="67" t="s">
        <v>1873</v>
      </c>
      <c r="C10" s="66"/>
      <c r="D10" s="66"/>
      <c r="E10" s="64" t="s">
        <v>1884</v>
      </c>
      <c r="F10" s="65" t="s">
        <v>1873</v>
      </c>
      <c r="G10" s="69">
        <v>303653</v>
      </c>
      <c r="H10" s="69">
        <v>303674</v>
      </c>
    </row>
    <row r="11" s="54" customFormat="1" ht="23" customHeight="1" spans="1:8">
      <c r="A11" s="64" t="s">
        <v>1885</v>
      </c>
      <c r="B11" s="67" t="s">
        <v>1873</v>
      </c>
      <c r="C11" s="66"/>
      <c r="D11" s="66"/>
      <c r="E11" s="64" t="s">
        <v>1886</v>
      </c>
      <c r="F11" s="65" t="s">
        <v>1873</v>
      </c>
      <c r="G11" s="69">
        <v>206626</v>
      </c>
      <c r="H11" s="69">
        <v>207027</v>
      </c>
    </row>
    <row r="12" s="54" customFormat="1" ht="23" customHeight="1" spans="1:8">
      <c r="A12" s="64" t="s">
        <v>1887</v>
      </c>
      <c r="B12" s="67" t="s">
        <v>1873</v>
      </c>
      <c r="C12" s="66"/>
      <c r="D12" s="66"/>
      <c r="E12" s="64" t="s">
        <v>1888</v>
      </c>
      <c r="F12" s="65" t="s">
        <v>1889</v>
      </c>
      <c r="G12" s="69">
        <v>136698</v>
      </c>
      <c r="H12" s="69">
        <v>142897</v>
      </c>
    </row>
    <row r="13" s="54" customFormat="1" ht="23" customHeight="1" spans="1:8">
      <c r="A13" s="64" t="s">
        <v>1890</v>
      </c>
      <c r="B13" s="67" t="s">
        <v>1873</v>
      </c>
      <c r="C13" s="66"/>
      <c r="D13" s="66"/>
      <c r="E13" s="64" t="s">
        <v>1891</v>
      </c>
      <c r="F13" s="65" t="s">
        <v>1889</v>
      </c>
      <c r="G13" s="69">
        <v>967.11</v>
      </c>
      <c r="H13" s="69">
        <v>994.03</v>
      </c>
    </row>
    <row r="14" s="54" customFormat="1" ht="23" customHeight="1" spans="1:8">
      <c r="A14" s="64" t="s">
        <v>1892</v>
      </c>
      <c r="B14" s="67" t="s">
        <v>1871</v>
      </c>
      <c r="C14" s="66"/>
      <c r="D14" s="66"/>
      <c r="E14" s="64" t="s">
        <v>1893</v>
      </c>
      <c r="F14" s="65"/>
      <c r="G14" s="69">
        <v>76.93</v>
      </c>
      <c r="H14" s="69">
        <v>130.75</v>
      </c>
    </row>
    <row r="15" s="54" customFormat="1" ht="23" customHeight="1" spans="1:8">
      <c r="A15" s="64" t="s">
        <v>1894</v>
      </c>
      <c r="B15" s="67" t="s">
        <v>1871</v>
      </c>
      <c r="C15" s="66"/>
      <c r="D15" s="66"/>
      <c r="E15" s="64" t="s">
        <v>1872</v>
      </c>
      <c r="F15" s="65" t="s">
        <v>1873</v>
      </c>
      <c r="G15" s="69">
        <v>237.22</v>
      </c>
      <c r="H15" s="69">
        <v>248.97</v>
      </c>
    </row>
    <row r="16" s="54" customFormat="1" ht="23" customHeight="1" spans="1:8">
      <c r="A16" s="64" t="s">
        <v>1895</v>
      </c>
      <c r="B16" s="67" t="s">
        <v>1896</v>
      </c>
      <c r="C16" s="66"/>
      <c r="D16" s="66"/>
      <c r="E16" s="64" t="s">
        <v>1897</v>
      </c>
      <c r="F16" s="65" t="s">
        <v>1873</v>
      </c>
      <c r="G16" s="69"/>
      <c r="H16" s="69"/>
    </row>
    <row r="17" s="54" customFormat="1" ht="23" customHeight="1" spans="1:8">
      <c r="A17" s="64" t="s">
        <v>1898</v>
      </c>
      <c r="B17" s="67" t="s">
        <v>1896</v>
      </c>
      <c r="C17" s="66"/>
      <c r="D17" s="66"/>
      <c r="E17" s="64" t="s">
        <v>1899</v>
      </c>
      <c r="F17" s="65" t="s">
        <v>1873</v>
      </c>
      <c r="G17" s="69">
        <v>32898</v>
      </c>
      <c r="H17" s="69">
        <v>33715</v>
      </c>
    </row>
    <row r="18" s="54" customFormat="1" ht="23" customHeight="1" spans="1:8">
      <c r="A18" s="64" t="s">
        <v>1900</v>
      </c>
      <c r="B18" s="67" t="s">
        <v>1896</v>
      </c>
      <c r="C18" s="66"/>
      <c r="D18" s="66"/>
      <c r="E18" s="64" t="s">
        <v>1887</v>
      </c>
      <c r="F18" s="65" t="s">
        <v>1873</v>
      </c>
      <c r="G18" s="69">
        <v>18923</v>
      </c>
      <c r="H18" s="69">
        <v>18956</v>
      </c>
    </row>
    <row r="19" s="54" customFormat="1" ht="23" customHeight="1" spans="1:8">
      <c r="A19" s="64" t="s">
        <v>1901</v>
      </c>
      <c r="B19" s="67" t="s">
        <v>1896</v>
      </c>
      <c r="C19" s="66"/>
      <c r="D19" s="66"/>
      <c r="E19" s="64" t="s">
        <v>1892</v>
      </c>
      <c r="F19" s="67" t="s">
        <v>1871</v>
      </c>
      <c r="G19" s="69">
        <v>13975</v>
      </c>
      <c r="H19" s="69">
        <v>14759</v>
      </c>
    </row>
    <row r="20" s="54" customFormat="1" ht="23" customHeight="1" spans="1:8">
      <c r="A20" s="70" t="s">
        <v>1902</v>
      </c>
      <c r="B20" s="65" t="s">
        <v>1889</v>
      </c>
      <c r="C20" s="66"/>
      <c r="D20" s="66"/>
      <c r="E20" s="64" t="s">
        <v>1903</v>
      </c>
      <c r="F20" s="68"/>
      <c r="G20" s="69">
        <v>18368</v>
      </c>
      <c r="H20" s="69">
        <v>18568</v>
      </c>
    </row>
    <row r="21" s="54" customFormat="1" ht="23" customHeight="1" spans="1:8">
      <c r="A21" s="64" t="s">
        <v>1904</v>
      </c>
      <c r="B21" s="65"/>
      <c r="C21" s="66"/>
      <c r="D21" s="66"/>
      <c r="E21" s="64" t="s">
        <v>1905</v>
      </c>
      <c r="F21" s="68"/>
      <c r="G21" s="69">
        <v>2373360000</v>
      </c>
      <c r="H21" s="69">
        <v>2460059749.92</v>
      </c>
    </row>
    <row r="22" s="54" customFormat="1" ht="23" customHeight="1" spans="1:8">
      <c r="A22" s="71" t="s">
        <v>1906</v>
      </c>
      <c r="B22" s="65" t="s">
        <v>1871</v>
      </c>
      <c r="C22" s="66"/>
      <c r="D22" s="66"/>
      <c r="E22" s="64" t="s">
        <v>1895</v>
      </c>
      <c r="F22" s="65" t="s">
        <v>1896</v>
      </c>
      <c r="G22" s="72">
        <v>23.46</v>
      </c>
      <c r="H22" s="72">
        <v>23.57</v>
      </c>
    </row>
    <row r="23" s="54" customFormat="1" ht="23" customHeight="1" spans="1:8">
      <c r="A23" s="64" t="s">
        <v>1907</v>
      </c>
      <c r="B23" s="65"/>
      <c r="C23" s="66"/>
      <c r="D23" s="66"/>
      <c r="E23" s="70" t="s">
        <v>1902</v>
      </c>
      <c r="F23" s="65" t="s">
        <v>1889</v>
      </c>
      <c r="G23" s="69">
        <v>129211.672473868</v>
      </c>
      <c r="H23" s="69">
        <v>132489.215312365</v>
      </c>
    </row>
    <row r="24" s="54" customFormat="1" ht="23" customHeight="1" spans="1:8">
      <c r="A24" s="64" t="s">
        <v>1908</v>
      </c>
      <c r="B24" s="67" t="s">
        <v>1871</v>
      </c>
      <c r="C24" s="66"/>
      <c r="D24" s="66"/>
      <c r="E24" s="64" t="s">
        <v>1909</v>
      </c>
      <c r="F24" s="65" t="s">
        <v>1889</v>
      </c>
      <c r="G24" s="69">
        <v>72300</v>
      </c>
      <c r="H24" s="69">
        <v>78000</v>
      </c>
    </row>
  </sheetData>
  <mergeCells count="1">
    <mergeCell ref="A2:H2"/>
  </mergeCells>
  <printOptions horizontalCentered="1"/>
  <pageMargins left="0.590277777777778" right="0.590277777777778" top="0.786805555555556" bottom="0.590277777777778" header="0.511805555555556" footer="0.511805555555556"/>
  <pageSetup paperSize="9" scale="82" pageOrder="overThenDown" orientation="landscape" errors="blank" horizontalDpi="600"/>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18"/>
  <sheetViews>
    <sheetView showGridLines="0" showZeros="0" view="pageBreakPreview" zoomScale="130" zoomScaleNormal="100" workbookViewId="0">
      <selection activeCell="G17" sqref="G17:H18"/>
    </sheetView>
  </sheetViews>
  <sheetFormatPr defaultColWidth="8" defaultRowHeight="13.5" outlineLevelCol="7"/>
  <cols>
    <col min="1" max="1" width="35.6" style="29" customWidth="1"/>
    <col min="2" max="2" width="6.5" style="30" customWidth="1"/>
    <col min="3" max="4" width="16.2" style="29" customWidth="1"/>
    <col min="5" max="5" width="35.6" style="29" customWidth="1"/>
    <col min="6" max="6" width="6.5" style="30" customWidth="1"/>
    <col min="7" max="7" width="11" style="29" customWidth="1"/>
    <col min="8" max="8" width="11.1" style="29" customWidth="1"/>
    <col min="9" max="16384" width="8" style="31"/>
  </cols>
  <sheetData>
    <row r="1" ht="14.25" spans="1:1">
      <c r="A1" s="4" t="str">
        <f>目录!A31</f>
        <v>表27</v>
      </c>
    </row>
    <row r="2" s="28" customFormat="1" ht="48" customHeight="1" spans="1:8">
      <c r="A2" s="32" t="str">
        <f>目录!B31</f>
        <v>2024年基本医疗保险基础资料表</v>
      </c>
      <c r="B2" s="32"/>
      <c r="C2" s="32"/>
      <c r="D2" s="32"/>
      <c r="E2" s="32"/>
      <c r="F2" s="32"/>
      <c r="G2" s="32"/>
      <c r="H2" s="32"/>
    </row>
    <row r="3" s="28" customFormat="1" ht="30" customHeight="1" spans="1:8">
      <c r="A3" s="33" t="s">
        <v>1739</v>
      </c>
      <c r="B3" s="33" t="s">
        <v>1868</v>
      </c>
      <c r="C3" s="33" t="s">
        <v>42</v>
      </c>
      <c r="D3" s="34" t="s">
        <v>43</v>
      </c>
      <c r="E3" s="35" t="s">
        <v>1739</v>
      </c>
      <c r="F3" s="35" t="s">
        <v>1868</v>
      </c>
      <c r="G3" s="35" t="s">
        <v>42</v>
      </c>
      <c r="H3" s="35" t="s">
        <v>43</v>
      </c>
    </row>
    <row r="4" s="28" customFormat="1" ht="27" customHeight="1" spans="1:8">
      <c r="A4" s="36" t="s">
        <v>1910</v>
      </c>
      <c r="B4" s="37"/>
      <c r="C4" s="37"/>
      <c r="D4" s="38"/>
      <c r="E4" s="39" t="s">
        <v>1911</v>
      </c>
      <c r="F4" s="40" t="s">
        <v>1871</v>
      </c>
      <c r="G4" s="41"/>
      <c r="H4" s="41"/>
    </row>
    <row r="5" s="28" customFormat="1" ht="27" customHeight="1" spans="1:8">
      <c r="A5" s="36" t="s">
        <v>1872</v>
      </c>
      <c r="B5" s="37" t="s">
        <v>1873</v>
      </c>
      <c r="C5" s="42">
        <v>203000</v>
      </c>
      <c r="D5" s="43">
        <v>203000</v>
      </c>
      <c r="E5" s="39" t="s">
        <v>1912</v>
      </c>
      <c r="F5" s="40" t="s">
        <v>1871</v>
      </c>
      <c r="G5" s="41"/>
      <c r="H5" s="41"/>
    </row>
    <row r="6" s="28" customFormat="1" ht="27" customHeight="1" spans="1:8">
      <c r="A6" s="44" t="s">
        <v>1913</v>
      </c>
      <c r="B6" s="45" t="s">
        <v>1873</v>
      </c>
      <c r="C6" s="42">
        <v>149510</v>
      </c>
      <c r="D6" s="43">
        <v>149510</v>
      </c>
      <c r="E6" s="39" t="s">
        <v>1914</v>
      </c>
      <c r="F6" s="40" t="s">
        <v>1871</v>
      </c>
      <c r="G6" s="41"/>
      <c r="H6" s="41"/>
    </row>
    <row r="7" s="28" customFormat="1" ht="27" customHeight="1" spans="1:8">
      <c r="A7" s="39" t="s">
        <v>1915</v>
      </c>
      <c r="B7" s="46" t="s">
        <v>1873</v>
      </c>
      <c r="C7" s="42">
        <v>53490</v>
      </c>
      <c r="D7" s="43">
        <v>53490</v>
      </c>
      <c r="E7" s="39" t="s">
        <v>1916</v>
      </c>
      <c r="F7" s="40" t="s">
        <v>1871</v>
      </c>
      <c r="G7" s="41"/>
      <c r="H7" s="41"/>
    </row>
    <row r="8" s="28" customFormat="1" ht="27" customHeight="1" spans="1:8">
      <c r="A8" s="39" t="s">
        <v>1887</v>
      </c>
      <c r="B8" s="46" t="s">
        <v>1873</v>
      </c>
      <c r="C8" s="42">
        <v>149510</v>
      </c>
      <c r="D8" s="43">
        <v>149510</v>
      </c>
      <c r="E8" s="39" t="s">
        <v>1917</v>
      </c>
      <c r="F8" s="40" t="s">
        <v>1871</v>
      </c>
      <c r="G8" s="47"/>
      <c r="H8" s="41"/>
    </row>
    <row r="9" s="28" customFormat="1" ht="27" customHeight="1" spans="1:8">
      <c r="A9" s="39" t="s">
        <v>1892</v>
      </c>
      <c r="B9" s="40" t="s">
        <v>1918</v>
      </c>
      <c r="C9" s="48"/>
      <c r="D9" s="49"/>
      <c r="E9" s="39" t="s">
        <v>1919</v>
      </c>
      <c r="F9" s="40" t="s">
        <v>1871</v>
      </c>
      <c r="G9" s="41"/>
      <c r="H9" s="41"/>
    </row>
    <row r="10" s="28" customFormat="1" ht="27" customHeight="1" spans="1:8">
      <c r="A10" s="39" t="s">
        <v>1920</v>
      </c>
      <c r="B10" s="40" t="s">
        <v>1871</v>
      </c>
      <c r="C10" s="50">
        <v>983614.082854</v>
      </c>
      <c r="D10" s="50">
        <v>1032794.786997</v>
      </c>
      <c r="E10" s="39" t="s">
        <v>1921</v>
      </c>
      <c r="F10" s="40"/>
      <c r="G10" s="51"/>
      <c r="H10" s="51"/>
    </row>
    <row r="11" s="28" customFormat="1" ht="27" customHeight="1" spans="1:8">
      <c r="A11" s="39" t="s">
        <v>1922</v>
      </c>
      <c r="B11" s="40" t="s">
        <v>1871</v>
      </c>
      <c r="C11" s="50">
        <v>983614.082854</v>
      </c>
      <c r="D11" s="50">
        <v>1032794.786997</v>
      </c>
      <c r="E11" s="39" t="s">
        <v>1923</v>
      </c>
      <c r="F11" s="46" t="s">
        <v>1873</v>
      </c>
      <c r="G11" s="52">
        <v>701315</v>
      </c>
      <c r="H11" s="52">
        <v>701315</v>
      </c>
    </row>
    <row r="12" s="28" customFormat="1" ht="27" customHeight="1" spans="1:8">
      <c r="A12" s="39" t="s">
        <v>1895</v>
      </c>
      <c r="B12" s="40" t="s">
        <v>1896</v>
      </c>
      <c r="C12" s="41">
        <v>11.0250000000352</v>
      </c>
      <c r="D12" s="41">
        <v>11.0400000000514</v>
      </c>
      <c r="E12" s="39" t="s">
        <v>1924</v>
      </c>
      <c r="F12" s="40" t="s">
        <v>1889</v>
      </c>
      <c r="G12" s="42">
        <v>990</v>
      </c>
      <c r="H12" s="42">
        <v>1050</v>
      </c>
    </row>
    <row r="13" s="28" customFormat="1" ht="27" customHeight="1" spans="1:8">
      <c r="A13" s="39" t="s">
        <v>1898</v>
      </c>
      <c r="B13" s="40" t="s">
        <v>1896</v>
      </c>
      <c r="C13" s="41">
        <v>9.03</v>
      </c>
      <c r="D13" s="41">
        <v>9.04</v>
      </c>
      <c r="E13" s="39" t="s">
        <v>1925</v>
      </c>
      <c r="F13" s="40" t="s">
        <v>1889</v>
      </c>
      <c r="G13" s="42">
        <v>350</v>
      </c>
      <c r="H13" s="42">
        <v>380</v>
      </c>
    </row>
    <row r="14" s="28" customFormat="1" ht="27" customHeight="1" spans="1:8">
      <c r="A14" s="39" t="s">
        <v>1926</v>
      </c>
      <c r="B14" s="40" t="s">
        <v>1896</v>
      </c>
      <c r="C14" s="41">
        <v>2</v>
      </c>
      <c r="D14" s="41">
        <v>2</v>
      </c>
      <c r="E14" s="39" t="s">
        <v>1927</v>
      </c>
      <c r="F14" s="40" t="s">
        <v>1889</v>
      </c>
      <c r="G14" s="42">
        <v>640</v>
      </c>
      <c r="H14" s="42">
        <v>670</v>
      </c>
    </row>
    <row r="15" s="28" customFormat="1" ht="27" customHeight="1" spans="1:8">
      <c r="A15" s="39" t="s">
        <v>1902</v>
      </c>
      <c r="B15" s="40" t="s">
        <v>1889</v>
      </c>
      <c r="C15" s="42">
        <v>65789.1835231088</v>
      </c>
      <c r="D15" s="42">
        <v>69078.6426992843</v>
      </c>
      <c r="E15" s="39" t="s">
        <v>1928</v>
      </c>
      <c r="F15" s="40"/>
      <c r="G15" s="51"/>
      <c r="H15" s="51"/>
    </row>
    <row r="16" s="28" customFormat="1" ht="27" customHeight="1" spans="1:8">
      <c r="A16" s="39" t="s">
        <v>1904</v>
      </c>
      <c r="B16" s="40"/>
      <c r="C16" s="53"/>
      <c r="D16" s="53"/>
      <c r="E16" s="39" t="s">
        <v>1929</v>
      </c>
      <c r="F16" s="46" t="s">
        <v>1873</v>
      </c>
      <c r="G16" s="52">
        <v>701315</v>
      </c>
      <c r="H16" s="52">
        <v>701315</v>
      </c>
    </row>
    <row r="17" s="28" customFormat="1" ht="27" customHeight="1" spans="1:8">
      <c r="A17" s="39" t="s">
        <v>1930</v>
      </c>
      <c r="B17" s="40" t="s">
        <v>1871</v>
      </c>
      <c r="C17" s="50">
        <v>108443.452635</v>
      </c>
      <c r="D17" s="50">
        <v>114020.544485</v>
      </c>
      <c r="E17" s="39" t="s">
        <v>1931</v>
      </c>
      <c r="F17" s="40" t="s">
        <v>1889</v>
      </c>
      <c r="G17" s="42">
        <v>93</v>
      </c>
      <c r="H17" s="42">
        <v>93</v>
      </c>
    </row>
    <row r="18" s="28" customFormat="1" ht="27" customHeight="1" spans="1:8">
      <c r="A18" s="39" t="s">
        <v>1907</v>
      </c>
      <c r="B18" s="40"/>
      <c r="C18" s="40"/>
      <c r="D18" s="40"/>
      <c r="E18" s="39" t="s">
        <v>1932</v>
      </c>
      <c r="F18" s="40" t="s">
        <v>1889</v>
      </c>
      <c r="G18" s="42">
        <v>93</v>
      </c>
      <c r="H18" s="42">
        <v>93</v>
      </c>
    </row>
  </sheetData>
  <mergeCells count="1">
    <mergeCell ref="A2:H2"/>
  </mergeCells>
  <printOptions horizontalCentered="1"/>
  <pageMargins left="0.590277777777778" right="0.590277777777778" top="0.786805555555556" bottom="0.590277777777778" header="0.511805555555556" footer="0.511805555555556"/>
  <pageSetup paperSize="9" scale="90" fitToHeight="0" pageOrder="overThenDown" orientation="landscape" errors="blank" horizontalDpi="600"/>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16"/>
  <sheetViews>
    <sheetView showGridLines="0" showZeros="0" view="pageBreakPreview" zoomScaleNormal="100" workbookViewId="0">
      <selection activeCell="K16" sqref="K16"/>
    </sheetView>
  </sheetViews>
  <sheetFormatPr defaultColWidth="8" defaultRowHeight="13.5" outlineLevelCol="7"/>
  <cols>
    <col min="1" max="1" width="39.4" style="2" customWidth="1"/>
    <col min="2" max="2" width="6.5" style="2" customWidth="1"/>
    <col min="3" max="3" width="11" style="2" customWidth="1"/>
    <col min="4" max="4" width="10.4" style="2" customWidth="1"/>
    <col min="5" max="5" width="43.9" style="2" customWidth="1"/>
    <col min="6" max="6" width="6.5" style="2" customWidth="1"/>
    <col min="7" max="7" width="11" style="2" customWidth="1"/>
    <col min="8" max="8" width="10.4" style="2" customWidth="1"/>
    <col min="9" max="16384" width="8" style="3"/>
  </cols>
  <sheetData>
    <row r="1" ht="14.25" spans="1:1">
      <c r="A1" s="4" t="str">
        <f>目录!A32</f>
        <v>表28</v>
      </c>
    </row>
    <row r="2" s="1" customFormat="1" ht="48" customHeight="1" spans="1:8">
      <c r="A2" s="5" t="str">
        <f>目录!B32</f>
        <v>2024年失业保险、工伤保险基础资料表</v>
      </c>
      <c r="B2" s="5"/>
      <c r="C2" s="5"/>
      <c r="D2" s="5"/>
      <c r="E2" s="5"/>
      <c r="F2" s="5"/>
      <c r="G2" s="5"/>
      <c r="H2" s="5"/>
    </row>
    <row r="3" s="1" customFormat="1" ht="38" customHeight="1" spans="1:8">
      <c r="A3" s="6" t="s">
        <v>1739</v>
      </c>
      <c r="B3" s="6" t="s">
        <v>1868</v>
      </c>
      <c r="C3" s="6" t="s">
        <v>42</v>
      </c>
      <c r="D3" s="6" t="s">
        <v>43</v>
      </c>
      <c r="E3" s="7" t="s">
        <v>1739</v>
      </c>
      <c r="F3" s="7" t="s">
        <v>1868</v>
      </c>
      <c r="G3" s="8" t="s">
        <v>42</v>
      </c>
      <c r="H3" s="8" t="s">
        <v>43</v>
      </c>
    </row>
    <row r="4" s="1" customFormat="1" ht="38" customHeight="1" spans="1:8">
      <c r="A4" s="9" t="s">
        <v>1933</v>
      </c>
      <c r="B4" s="10"/>
      <c r="C4" s="11"/>
      <c r="D4" s="12"/>
      <c r="E4" s="13" t="s">
        <v>1934</v>
      </c>
      <c r="F4" s="14" t="s">
        <v>1873</v>
      </c>
      <c r="G4" s="15"/>
      <c r="H4" s="15"/>
    </row>
    <row r="5" s="1" customFormat="1" ht="38" customHeight="1" spans="1:8">
      <c r="A5" s="16" t="s">
        <v>1872</v>
      </c>
      <c r="B5" s="17" t="s">
        <v>1873</v>
      </c>
      <c r="C5" s="15"/>
      <c r="D5" s="15"/>
      <c r="E5" s="18" t="s">
        <v>1935</v>
      </c>
      <c r="F5" s="14" t="s">
        <v>1873</v>
      </c>
      <c r="G5" s="15"/>
      <c r="H5" s="15"/>
    </row>
    <row r="6" s="1" customFormat="1" ht="38" customHeight="1" spans="1:8">
      <c r="A6" s="19" t="s">
        <v>1936</v>
      </c>
      <c r="B6" s="20" t="s">
        <v>1873</v>
      </c>
      <c r="C6" s="15"/>
      <c r="D6" s="15"/>
      <c r="E6" s="21" t="s">
        <v>1937</v>
      </c>
      <c r="F6" s="14"/>
      <c r="G6" s="22"/>
      <c r="H6" s="22"/>
    </row>
    <row r="7" s="1" customFormat="1" ht="38" customHeight="1" spans="1:8">
      <c r="A7" s="19" t="s">
        <v>1938</v>
      </c>
      <c r="B7" s="20" t="s">
        <v>1873</v>
      </c>
      <c r="C7" s="15"/>
      <c r="D7" s="15"/>
      <c r="E7" s="18" t="s">
        <v>1872</v>
      </c>
      <c r="F7" s="14" t="s">
        <v>1873</v>
      </c>
      <c r="G7" s="15"/>
      <c r="H7" s="15"/>
    </row>
    <row r="8" s="1" customFormat="1" ht="38" customHeight="1" spans="1:8">
      <c r="A8" s="23"/>
      <c r="B8" s="23"/>
      <c r="C8" s="24"/>
      <c r="D8" s="24"/>
      <c r="E8" s="19" t="s">
        <v>1939</v>
      </c>
      <c r="F8" s="20" t="s">
        <v>1873</v>
      </c>
      <c r="G8" s="15"/>
      <c r="H8" s="15"/>
    </row>
    <row r="9" s="1" customFormat="1" ht="38" customHeight="1" spans="1:8">
      <c r="A9" s="19" t="s">
        <v>1892</v>
      </c>
      <c r="B9" s="20"/>
      <c r="C9" s="24"/>
      <c r="D9" s="24"/>
      <c r="E9" s="18" t="s">
        <v>1887</v>
      </c>
      <c r="F9" s="14" t="s">
        <v>1873</v>
      </c>
      <c r="G9" s="15"/>
      <c r="H9" s="15"/>
    </row>
    <row r="10" s="1" customFormat="1" ht="38" customHeight="1" spans="1:8">
      <c r="A10" s="19" t="s">
        <v>1920</v>
      </c>
      <c r="B10" s="20" t="s">
        <v>1871</v>
      </c>
      <c r="C10" s="25"/>
      <c r="D10" s="25"/>
      <c r="E10" s="18" t="s">
        <v>1892</v>
      </c>
      <c r="F10" s="14" t="s">
        <v>1871</v>
      </c>
      <c r="G10" s="25"/>
      <c r="H10" s="25"/>
    </row>
    <row r="11" s="1" customFormat="1" ht="38" customHeight="1" spans="1:8">
      <c r="A11" s="19" t="s">
        <v>1922</v>
      </c>
      <c r="B11" s="20" t="s">
        <v>1871</v>
      </c>
      <c r="C11" s="25"/>
      <c r="D11" s="25"/>
      <c r="E11" s="18" t="s">
        <v>1895</v>
      </c>
      <c r="F11" s="14" t="s">
        <v>1896</v>
      </c>
      <c r="G11" s="26"/>
      <c r="H11" s="26"/>
    </row>
    <row r="12" s="1" customFormat="1" ht="38" customHeight="1" spans="1:8">
      <c r="A12" s="19" t="s">
        <v>1895</v>
      </c>
      <c r="B12" s="20" t="s">
        <v>1896</v>
      </c>
      <c r="C12" s="26"/>
      <c r="D12" s="26"/>
      <c r="E12" s="18" t="s">
        <v>1902</v>
      </c>
      <c r="F12" s="14" t="s">
        <v>1889</v>
      </c>
      <c r="G12" s="26"/>
      <c r="H12" s="26"/>
    </row>
    <row r="13" s="1" customFormat="1" ht="38" customHeight="1" spans="1:8">
      <c r="A13" s="19" t="s">
        <v>1902</v>
      </c>
      <c r="B13" s="20" t="s">
        <v>1889</v>
      </c>
      <c r="C13" s="26"/>
      <c r="D13" s="26"/>
      <c r="E13" s="18" t="s">
        <v>1940</v>
      </c>
      <c r="F13" s="14" t="s">
        <v>1871</v>
      </c>
      <c r="G13" s="25"/>
      <c r="H13" s="25"/>
    </row>
    <row r="14" s="1" customFormat="1" ht="38" customHeight="1" spans="1:8">
      <c r="A14" s="19" t="s">
        <v>1941</v>
      </c>
      <c r="B14" s="20" t="s">
        <v>1942</v>
      </c>
      <c r="C14" s="26"/>
      <c r="D14" s="26"/>
      <c r="E14" s="14" t="s">
        <v>1943</v>
      </c>
      <c r="F14" s="14" t="s">
        <v>1871</v>
      </c>
      <c r="G14" s="25"/>
      <c r="H14" s="25"/>
    </row>
    <row r="15" s="1" customFormat="1" ht="38" customHeight="1" spans="1:8">
      <c r="A15" s="19" t="s">
        <v>1944</v>
      </c>
      <c r="B15" s="20" t="s">
        <v>1942</v>
      </c>
      <c r="C15" s="26"/>
      <c r="D15" s="26"/>
      <c r="E15" s="21" t="s">
        <v>1945</v>
      </c>
      <c r="F15" s="14" t="s">
        <v>1873</v>
      </c>
      <c r="G15" s="15"/>
      <c r="H15" s="15"/>
    </row>
    <row r="16" ht="30" customHeight="1" spans="1:8">
      <c r="A16" s="27" t="s">
        <v>1946</v>
      </c>
      <c r="B16" s="27"/>
      <c r="C16" s="27"/>
      <c r="D16" s="27"/>
      <c r="E16" s="27"/>
      <c r="F16" s="27"/>
      <c r="G16" s="27"/>
      <c r="H16" s="27"/>
    </row>
  </sheetData>
  <mergeCells count="2">
    <mergeCell ref="A2:H2"/>
    <mergeCell ref="A16:H16"/>
  </mergeCells>
  <printOptions horizontalCentered="1"/>
  <pageMargins left="0.393055555555556" right="0.393055555555556" top="0.393055555555556" bottom="0.393055555555556" header="0.511805555555556" footer="0.511805555555556"/>
  <pageSetup paperSize="9" scale="93" fitToHeight="0" pageOrder="overThenDown" orientation="landscape" errors="blank"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31</vt:i4>
      </vt:variant>
    </vt:vector>
  </HeadingPairs>
  <TitlesOfParts>
    <vt:vector size="31" baseType="lpstr">
      <vt:lpstr>基础数据</vt: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远烟</cp:lastModifiedBy>
  <cp:revision>1</cp:revision>
  <dcterms:created xsi:type="dcterms:W3CDTF">2006-02-20T13:15:00Z</dcterms:created>
  <dcterms:modified xsi:type="dcterms:W3CDTF">2025-04-02T08:49:18Z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2C3491F1D6AD4CFEA47E00F031A1B84B</vt:lpwstr>
  </property>
  <property fmtid="{D5CDD505-2E9C-101B-9397-08002B2CF9AE}" pid="4" name="KSOReadingLayout">
    <vt:bool>true</vt:bool>
  </property>
</Properties>
</file>