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14" firstSheet="3" activeTab="8"/>
  </bookViews>
  <sheets>
    <sheet name="表1-全市收入" sheetId="6" r:id="rId1"/>
    <sheet name="表2-全市支出" sheetId="7" r:id="rId2"/>
    <sheet name="表3-市直收入" sheetId="4" r:id="rId3"/>
    <sheet name="表4-市直支出" sheetId="5" r:id="rId4"/>
    <sheet name="表5-市直支出（项级）" sheetId="8" r:id="rId5"/>
    <sheet name="表6-市直基本支出" sheetId="9" r:id="rId6"/>
    <sheet name="表7-转移支付" sheetId="10" r:id="rId7"/>
    <sheet name="表8-专项转移支付" sheetId="12" r:id="rId8"/>
    <sheet name="表9-一般债务" sheetId="13" r:id="rId9"/>
  </sheets>
  <definedNames>
    <definedName name="_xlnm._FilterDatabase" localSheetId="4" hidden="1">'表5-市直支出（项级）'!$A$4:$C$397</definedName>
    <definedName name="地区名称">#REF!</definedName>
    <definedName name="地区名称" localSheetId="0">#REF!</definedName>
    <definedName name="_xlnm.Print_Area" localSheetId="1">'表2-全市支出'!$A$1:$D$30</definedName>
    <definedName name="地区名称" localSheetId="1">#REF!</definedName>
    <definedName name="地区名称" localSheetId="7">#REF!</definedName>
    <definedName name="地区名称" localSheetId="8">#REF!</definedName>
    <definedName name="_xlnm.Print_Titles" localSheetId="4">'表5-市直支出（项级）'!$4:$4</definedName>
  </definedNames>
  <calcPr calcId="144525"/>
</workbook>
</file>

<file path=xl/sharedStrings.xml><?xml version="1.0" encoding="utf-8"?>
<sst xmlns="http://schemas.openxmlformats.org/spreadsheetml/2006/main" count="1142" uniqueCount="1060">
  <si>
    <t>表1</t>
  </si>
  <si>
    <t>2020年鄂州市一般公共预算收入预算表（全市）</t>
  </si>
  <si>
    <t>单位：万元</t>
  </si>
  <si>
    <t>项      目</t>
  </si>
  <si>
    <t>2019年执行数</t>
  </si>
  <si>
    <t>2020年预算数</t>
  </si>
  <si>
    <t>预算数为执行数%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</si>
  <si>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</si>
  <si>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</si>
  <si>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</si>
  <si>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</si>
  <si>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</si>
  <si>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</si>
  <si>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</si>
  <si>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</si>
  <si>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</si>
  <si>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</si>
  <si>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</si>
  <si>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</si>
  <si>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</si>
  <si>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</si>
  <si>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</si>
  <si>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</si>
  <si>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</si>
  <si>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</si>
  <si>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>收入合计</t>
  </si>
  <si>
    <t>表2</t>
  </si>
  <si>
    <t>2020年鄂州市一般公共预算支出预算表（全市）</t>
  </si>
  <si>
    <t>项       目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</si>
  <si>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</si>
  <si>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</si>
  <si>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</si>
  <si>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</si>
  <si>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</si>
  <si>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</si>
  <si>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</si>
  <si>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</si>
  <si>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</si>
  <si>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</si>
  <si>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</si>
  <si>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</si>
  <si>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</si>
  <si>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</si>
  <si>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</si>
  <si>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</si>
  <si>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</si>
  <si>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</si>
  <si>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</si>
  <si>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</si>
  <si>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</si>
  <si>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二十二、债务还本支出</t>
  </si>
  <si>
    <t>二十三、债务付息支出</t>
  </si>
  <si>
    <t>二十四、债务发行费用支出</t>
  </si>
  <si>
    <t>支出合计</t>
  </si>
  <si>
    <t>表3</t>
  </si>
  <si>
    <t>2020年鄂州市一般公共预算收入预算表（市直）</t>
  </si>
  <si>
    <t>2019年年执行数</t>
  </si>
  <si>
    <t xml:space="preserve">    营业税</t>
  </si>
  <si>
    <t xml:space="preserve">    环保税</t>
  </si>
  <si>
    <t>表4</t>
  </si>
  <si>
    <t>2020年鄂州市一般公共预算支出预算表（市直）</t>
  </si>
  <si>
    <t>表5</t>
  </si>
  <si>
    <t>2020年鄂州市市直一般公共预算支出表</t>
  </si>
  <si>
    <t>科目编码</t>
  </si>
  <si>
    <t>科目名称（功能分类）</t>
  </si>
  <si>
    <t>预算数</t>
  </si>
  <si>
    <t>合计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</si>
  <si>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</si>
  <si>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</si>
  <si>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</si>
  <si>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</si>
  <si>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</si>
  <si>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</si>
  <si>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2010102</t>
  </si>
  <si>
    <t xml:space="preserve">    一般行政管理事务（人大事务）</t>
  </si>
  <si>
    <t xml:space="preserve">    2010104</t>
  </si>
  <si>
    <t xml:space="preserve">    人大会议</t>
  </si>
  <si>
    <t xml:space="preserve">    2010105</t>
  </si>
  <si>
    <t xml:space="preserve">    人大立法</t>
  </si>
  <si>
    <t xml:space="preserve">    2010106</t>
  </si>
  <si>
    <t xml:space="preserve">    人大监督</t>
  </si>
  <si>
    <t xml:space="preserve">    2010107</t>
  </si>
  <si>
    <t xml:space="preserve">    人大代表履职能力提升</t>
  </si>
  <si>
    <t xml:space="preserve">  20102</t>
  </si>
  <si>
    <t xml:space="preserve">  政协事务</t>
  </si>
  <si>
    <t xml:space="preserve">    2010201</t>
  </si>
  <si>
    <t xml:space="preserve">    行政运行（政协事务）</t>
  </si>
  <si>
    <t xml:space="preserve">    2010202</t>
  </si>
  <si>
    <t xml:space="preserve">    一般行政管理事务（政协事务）</t>
  </si>
  <si>
    <t xml:space="preserve">    2010204</t>
  </si>
  <si>
    <t xml:space="preserve">    政协会议</t>
  </si>
  <si>
    <t xml:space="preserve">    2010205</t>
  </si>
  <si>
    <t xml:space="preserve">    委员视察</t>
  </si>
  <si>
    <t xml:space="preserve">    2010206</t>
  </si>
  <si>
    <t xml:space="preserve">    参政议政（政协事务）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</si>
  <si>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</si>
  <si>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</si>
  <si>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</si>
  <si>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</si>
  <si>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</si>
  <si>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一般行政管理事务（政府办公厅及相关机构事务）</t>
  </si>
  <si>
    <t xml:space="preserve">    2010303</t>
  </si>
  <si>
    <t xml:space="preserve">    机关服务（政府办公厅（室）及相关机构事务）</t>
  </si>
  <si>
    <t xml:space="preserve">    2010308</t>
  </si>
  <si>
    <t xml:space="preserve">    信访事务</t>
  </si>
  <si>
    <t xml:space="preserve">    2010350</t>
  </si>
  <si>
    <t xml:space="preserve">    事业运行（政府办公厅（室）及相关机构事务）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</si>
  <si>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</si>
  <si>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</si>
  <si>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</si>
  <si>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</si>
  <si>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</si>
  <si>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行政运行（发展与改革事务）</t>
  </si>
  <si>
    <t xml:space="preserve">    2010402</t>
  </si>
  <si>
    <t xml:space="preserve">    一般行政管理事务（发展与改革事务）</t>
  </si>
  <si>
    <t xml:space="preserve">    2010407</t>
  </si>
  <si>
    <t xml:space="preserve">    经济体制改革研究</t>
  </si>
  <si>
    <t xml:space="preserve">    2010408</t>
  </si>
  <si>
    <t xml:space="preserve">    物价管理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</si>
  <si>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</si>
  <si>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</si>
  <si>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</si>
  <si>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</si>
  <si>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</si>
  <si>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行政运行（统计信息事务）</t>
  </si>
  <si>
    <t xml:space="preserve">    2010502</t>
  </si>
  <si>
    <t xml:space="preserve">    一般行政管理事务（统计信息事务）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</si>
  <si>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</si>
  <si>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</si>
  <si>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</si>
  <si>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</si>
  <si>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20106</t>
  </si>
  <si>
    <t xml:space="preserve">  财政事务</t>
  </si>
  <si>
    <t xml:space="preserve">    2010601</t>
  </si>
  <si>
    <t xml:space="preserve">    行政运行（财政事务）</t>
  </si>
  <si>
    <t xml:space="preserve">    2010602</t>
  </si>
  <si>
    <t xml:space="preserve">    一般行政管理事务（财政事务）</t>
  </si>
  <si>
    <t xml:space="preserve">    2010604</t>
  </si>
  <si>
    <t xml:space="preserve">    预算改革业务</t>
  </si>
  <si>
    <t xml:space="preserve">    2010608</t>
  </si>
  <si>
    <t xml:space="preserve">    财政委托业务支出</t>
  </si>
  <si>
    <t xml:space="preserve">    2010699</t>
  </si>
  <si>
    <t xml:space="preserve">    其他财政事务支出</t>
  </si>
  <si>
    <t xml:space="preserve">  20107</t>
  </si>
  <si>
    <t xml:space="preserve">  税收事务</t>
  </si>
  <si>
    <t xml:space="preserve">    2010701</t>
  </si>
  <si>
    <t xml:space="preserve">    行政运行（税收事务）</t>
  </si>
  <si>
    <t xml:space="preserve">    2010706</t>
  </si>
  <si>
    <t xml:space="preserve">    代扣代收代征税款手续费</t>
  </si>
  <si>
    <t xml:space="preserve">  20108</t>
  </si>
  <si>
    <t xml:space="preserve">  审计事务</t>
  </si>
  <si>
    <t xml:space="preserve">    2010801</t>
  </si>
  <si>
    <t xml:space="preserve">    行政运行（审计事务）</t>
  </si>
  <si>
    <t xml:space="preserve">    2010804</t>
  </si>
  <si>
    <t xml:space="preserve">    审计业务</t>
  </si>
  <si>
    <t xml:space="preserve">    2010899</t>
  </si>
  <si>
    <t xml:space="preserve">    其他审计事务支出</t>
  </si>
  <si>
    <t xml:space="preserve">  20110</t>
  </si>
  <si>
    <t xml:space="preserve">  人力资源事务</t>
  </si>
  <si>
    <t xml:space="preserve">    2011001</t>
  </si>
  <si>
    <t xml:space="preserve">    行政运行（人力资源事务）</t>
  </si>
  <si>
    <t xml:space="preserve">    2011002</t>
  </si>
  <si>
    <t xml:space="preserve">    一般行政管理事务（人力资源事务）</t>
  </si>
  <si>
    <t xml:space="preserve">    2011008</t>
  </si>
  <si>
    <t xml:space="preserve">    引进人才费用</t>
  </si>
  <si>
    <t xml:space="preserve">  20111</t>
  </si>
  <si>
    <t xml:space="preserve">  纪检监察事务</t>
  </si>
  <si>
    <t xml:space="preserve">    2011101</t>
  </si>
  <si>
    <t xml:space="preserve">    行政运行（纪检监察事务）</t>
  </si>
  <si>
    <t xml:space="preserve">    2011102</t>
  </si>
  <si>
    <t xml:space="preserve">    一般行政管理事务（纪检监察事务）</t>
  </si>
  <si>
    <t xml:space="preserve">    2011106</t>
  </si>
  <si>
    <t xml:space="preserve">    巡视工作</t>
  </si>
  <si>
    <t xml:space="preserve">  20113</t>
  </si>
  <si>
    <t xml:space="preserve">  商贸事务</t>
  </si>
  <si>
    <t xml:space="preserve">    2011301</t>
  </si>
  <si>
    <t xml:space="preserve">    行政运行（商贸事务）</t>
  </si>
  <si>
    <t xml:space="preserve">    2011302</t>
  </si>
  <si>
    <t xml:space="preserve">    一般行政管理事务（商贸事务）</t>
  </si>
  <si>
    <t xml:space="preserve">    2011307</t>
  </si>
  <si>
    <t xml:space="preserve">    国内贸易管理</t>
  </si>
  <si>
    <t xml:space="preserve">    2011308</t>
  </si>
  <si>
    <t xml:space="preserve">    招商引资</t>
  </si>
  <si>
    <t xml:space="preserve">    2011350</t>
  </si>
  <si>
    <t xml:space="preserve">    事业运行（商贸事务）</t>
  </si>
  <si>
    <t xml:space="preserve">    2011399</t>
  </si>
  <si>
    <t xml:space="preserve">    其他商贸事务支出</t>
  </si>
  <si>
    <t xml:space="preserve">  20125</t>
  </si>
  <si>
    <t xml:space="preserve">  港澳台事务</t>
  </si>
  <si>
    <t xml:space="preserve">    2012501</t>
  </si>
  <si>
    <t xml:space="preserve">    行政运行（港澳台侨事务）</t>
  </si>
  <si>
    <t xml:space="preserve">    2012502</t>
  </si>
  <si>
    <t xml:space="preserve">    一般行政管理事务（港澳台侨事务）</t>
  </si>
  <si>
    <t xml:space="preserve">  20126</t>
  </si>
  <si>
    <t xml:space="preserve">  档案事务</t>
  </si>
  <si>
    <t xml:space="preserve">    2012601</t>
  </si>
  <si>
    <t xml:space="preserve">    行政运行（档案事务）</t>
  </si>
  <si>
    <t xml:space="preserve">    2012604</t>
  </si>
  <si>
    <t xml:space="preserve">    档案馆</t>
  </si>
  <si>
    <t xml:space="preserve">  20128</t>
  </si>
  <si>
    <t xml:space="preserve">  民主党派及工商联事务</t>
  </si>
  <si>
    <t xml:space="preserve">    2012801</t>
  </si>
  <si>
    <t xml:space="preserve">    行政运行（民主党派及工商联事务）</t>
  </si>
  <si>
    <t xml:space="preserve">    2012802</t>
  </si>
  <si>
    <t xml:space="preserve">    一般行政管理事务（民主党派及工商联事务）</t>
  </si>
  <si>
    <t xml:space="preserve">  20129</t>
  </si>
  <si>
    <t xml:space="preserve">  群众团体事务</t>
  </si>
  <si>
    <t xml:space="preserve">    2012901</t>
  </si>
  <si>
    <t xml:space="preserve">    行政运行（群众团体事务）</t>
  </si>
  <si>
    <t xml:space="preserve">    2012902</t>
  </si>
  <si>
    <t xml:space="preserve">    一般行政管理事务（群众团体事务）</t>
  </si>
  <si>
    <t xml:space="preserve">    2012906</t>
  </si>
  <si>
    <t xml:space="preserve">    工会事务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</si>
  <si>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</si>
  <si>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</si>
  <si>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</si>
  <si>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</si>
  <si>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</si>
  <si>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</si>
  <si>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 xml:space="preserve">    2013102</t>
  </si>
  <si>
    <t xml:space="preserve">    一般行政管理事务（党委办公厅及相关机构事务）</t>
  </si>
  <si>
    <t xml:space="preserve">    2013105</t>
  </si>
  <si>
    <t xml:space="preserve">    专项业务（党委办公厅（室）及相关机构事务）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</si>
  <si>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</si>
  <si>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</si>
  <si>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</si>
  <si>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</si>
  <si>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2013201</t>
  </si>
  <si>
    <t xml:space="preserve">    行政运行（组织事务）</t>
  </si>
  <si>
    <t xml:space="preserve">    2013202</t>
  </si>
  <si>
    <t xml:space="preserve">    一般行政管理事务（组织事务）</t>
  </si>
  <si>
    <t xml:space="preserve">  20133</t>
  </si>
  <si>
    <t xml:space="preserve">  宣传事务</t>
  </si>
  <si>
    <t xml:space="preserve">    2013301</t>
  </si>
  <si>
    <t xml:space="preserve">    行政运行（宣传事务）</t>
  </si>
  <si>
    <t xml:space="preserve">    2013302</t>
  </si>
  <si>
    <t xml:space="preserve">    一般行政管理事务（宣传事务）</t>
  </si>
  <si>
    <t xml:space="preserve">  20134</t>
  </si>
  <si>
    <t xml:space="preserve">  统战事务</t>
  </si>
  <si>
    <t xml:space="preserve">    2013401</t>
  </si>
  <si>
    <t xml:space="preserve">    行政运行（统战事务）</t>
  </si>
  <si>
    <t xml:space="preserve">    2013402</t>
  </si>
  <si>
    <t xml:space="preserve">    一般行政管理事务（统战事务）</t>
  </si>
  <si>
    <t xml:space="preserve">    2013404</t>
  </si>
  <si>
    <t xml:space="preserve">    宗教事务</t>
  </si>
  <si>
    <t xml:space="preserve">  20135</t>
  </si>
  <si>
    <t xml:space="preserve">  对外联络事务</t>
  </si>
  <si>
    <t xml:space="preserve">    2013501</t>
  </si>
  <si>
    <t xml:space="preserve">    行政运行（对外联络事务）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</si>
  <si>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</si>
  <si>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</si>
  <si>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</si>
  <si>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</si>
  <si>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2013802</t>
  </si>
  <si>
    <t xml:space="preserve">    一般行政管理事务</t>
  </si>
  <si>
    <t xml:space="preserve">    2013805</t>
  </si>
  <si>
    <t xml:space="preserve">    市场秩序执法</t>
  </si>
  <si>
    <t xml:space="preserve">    2013808</t>
  </si>
  <si>
    <t xml:space="preserve">    信息化建设</t>
  </si>
  <si>
    <t xml:space="preserve">    2013815</t>
  </si>
  <si>
    <t xml:space="preserve">    质量安全监管</t>
  </si>
  <si>
    <t xml:space="preserve">    2013816</t>
  </si>
  <si>
    <t xml:space="preserve">    食品安全监管</t>
  </si>
  <si>
    <t xml:space="preserve">    2013850</t>
  </si>
  <si>
    <t xml:space="preserve">    事业运行</t>
  </si>
  <si>
    <t xml:space="preserve">  20199</t>
  </si>
  <si>
    <t xml:space="preserve">  其他一般公共服务支出</t>
  </si>
  <si>
    <t xml:space="preserve">    2019901</t>
  </si>
  <si>
    <t xml:space="preserve">    国家赔偿费用支出</t>
  </si>
  <si>
    <t xml:space="preserve">    2019999</t>
  </si>
  <si>
    <t xml:space="preserve">    其他一般公共服务支出</t>
  </si>
  <si>
    <t>204</t>
  </si>
  <si>
    <t>公共安全支出</t>
  </si>
  <si>
    <t xml:space="preserve">  20401</t>
  </si>
  <si>
    <t xml:space="preserve">  武装警察部队</t>
  </si>
  <si>
    <t xml:space="preserve">    2040101</t>
  </si>
  <si>
    <t xml:space="preserve">    武装警察部队</t>
  </si>
  <si>
    <t xml:space="preserve">  20402</t>
  </si>
  <si>
    <t xml:space="preserve">  公安</t>
  </si>
  <si>
    <t xml:space="preserve">    2040201</t>
  </si>
  <si>
    <t xml:space="preserve">    行政运行（公安）</t>
  </si>
  <si>
    <t xml:space="preserve">    2040202</t>
  </si>
  <si>
    <t xml:space="preserve">    一般行政管理事务（公安）</t>
  </si>
  <si>
    <t xml:space="preserve">  20403</t>
  </si>
  <si>
    <t xml:space="preserve">  国家安全</t>
  </si>
  <si>
    <t xml:space="preserve">    2040302</t>
  </si>
  <si>
    <t xml:space="preserve">    一般行政管理事务（国家安全）</t>
  </si>
  <si>
    <t xml:space="preserve">  20406</t>
  </si>
  <si>
    <t xml:space="preserve">  司法</t>
  </si>
  <si>
    <t xml:space="preserve">    2040601</t>
  </si>
  <si>
    <t xml:space="preserve">    行政运行（司法）</t>
  </si>
  <si>
    <t xml:space="preserve">    2040602</t>
  </si>
  <si>
    <t xml:space="preserve">    一般行政管理事务（司法）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</si>
  <si>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</si>
  <si>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</si>
  <si>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</si>
  <si>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</si>
  <si>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2040606</t>
  </si>
  <si>
    <t xml:space="preserve">    律师公证管理</t>
  </si>
  <si>
    <t xml:space="preserve">    2040607</t>
  </si>
  <si>
    <t xml:space="preserve">    法律援助</t>
  </si>
  <si>
    <t xml:space="preserve">    2040610</t>
  </si>
  <si>
    <t xml:space="preserve">    社区矫正</t>
  </si>
  <si>
    <t xml:space="preserve">    2040699</t>
  </si>
  <si>
    <t xml:space="preserve">    其他司法支出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</si>
  <si>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</si>
  <si>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</si>
  <si>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</si>
  <si>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</si>
  <si>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</si>
  <si>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行政运行（教育管理事务）</t>
  </si>
  <si>
    <t xml:space="preserve">    2050102</t>
  </si>
  <si>
    <t xml:space="preserve">    一般行政管理事务（教育管理事务）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</si>
  <si>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</si>
  <si>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</si>
  <si>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</si>
  <si>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</si>
  <si>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</si>
  <si>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</si>
  <si>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</si>
  <si>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</si>
  <si>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</si>
  <si>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</si>
  <si>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</si>
  <si>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</si>
  <si>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</si>
  <si>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</si>
  <si>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</si>
  <si>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</si>
  <si>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  2050305</t>
  </si>
  <si>
    <t xml:space="preserve">    高等职业教育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</si>
  <si>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</si>
  <si>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</si>
  <si>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</si>
  <si>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</si>
  <si>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</si>
  <si>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</si>
  <si>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2050802</t>
  </si>
  <si>
    <t xml:space="preserve">    干部教育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</si>
  <si>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</si>
  <si>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</si>
  <si>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</si>
  <si>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</si>
  <si>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</si>
  <si>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行政运行（科学技术管理事务）</t>
  </si>
  <si>
    <t xml:space="preserve">    2060102</t>
  </si>
  <si>
    <t xml:space="preserve">    一般行政管理事务（科学技术管理事务）</t>
  </si>
  <si>
    <t xml:space="preserve">  20602</t>
  </si>
  <si>
    <t xml:space="preserve">  基础研究</t>
  </si>
  <si>
    <t xml:space="preserve">    2060201</t>
  </si>
  <si>
    <t xml:space="preserve">    机构运行（基础研究）</t>
  </si>
  <si>
    <t xml:space="preserve">  20605</t>
  </si>
  <si>
    <t xml:space="preserve">  科技条件与服务</t>
  </si>
  <si>
    <t xml:space="preserve">    2060502</t>
  </si>
  <si>
    <t xml:space="preserve">    技术创新服务体系</t>
  </si>
  <si>
    <t xml:space="preserve">  20606</t>
  </si>
  <si>
    <t xml:space="preserve">  社会科学</t>
  </si>
  <si>
    <t xml:space="preserve">    2060601</t>
  </si>
  <si>
    <t xml:space="preserve">    社会科学研究机构</t>
  </si>
  <si>
    <t xml:space="preserve">    2060699</t>
  </si>
  <si>
    <t xml:space="preserve">    其他社会科学支出</t>
  </si>
  <si>
    <t xml:space="preserve">  20607</t>
  </si>
  <si>
    <t xml:space="preserve">  科学技术普及</t>
  </si>
  <si>
    <t xml:space="preserve">    2060701</t>
  </si>
  <si>
    <t xml:space="preserve">    机构运行（科学技术普及）</t>
  </si>
  <si>
    <t xml:space="preserve">    2060702</t>
  </si>
  <si>
    <t xml:space="preserve">    科普活动</t>
  </si>
  <si>
    <t xml:space="preserve">    2060705</t>
  </si>
  <si>
    <t xml:space="preserve">    科技馆站</t>
  </si>
  <si>
    <t xml:space="preserve">    2060799</t>
  </si>
  <si>
    <t xml:space="preserve">    其他科学技术普及支出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</si>
  <si>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</si>
  <si>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</si>
  <si>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</si>
  <si>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</si>
  <si>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</si>
  <si>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行政运行（文化）</t>
  </si>
  <si>
    <t xml:space="preserve">    2070102</t>
  </si>
  <si>
    <t xml:space="preserve">    一般行政管理事务（文化）</t>
  </si>
  <si>
    <t xml:space="preserve">    2070104</t>
  </si>
  <si>
    <t xml:space="preserve">    图书馆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</si>
  <si>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</si>
  <si>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</si>
  <si>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</si>
  <si>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</si>
  <si>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  2070111</t>
  </si>
  <si>
    <t xml:space="preserve">    文化创作与保护</t>
  </si>
  <si>
    <t xml:space="preserve">  20702</t>
  </si>
  <si>
    <t xml:space="preserve">  文物</t>
  </si>
  <si>
    <t xml:space="preserve">    2070205</t>
  </si>
  <si>
    <t xml:space="preserve">    博物馆</t>
  </si>
  <si>
    <t xml:space="preserve">  20703</t>
  </si>
  <si>
    <t xml:space="preserve">  体育</t>
  </si>
  <si>
    <t xml:space="preserve">    2070306</t>
  </si>
  <si>
    <t xml:space="preserve">    体育训练</t>
  </si>
  <si>
    <t xml:space="preserve">    2070308</t>
  </si>
  <si>
    <t xml:space="preserve">    群众体育</t>
  </si>
  <si>
    <t xml:space="preserve">  20706</t>
  </si>
  <si>
    <t xml:space="preserve">  新闻出版电影</t>
  </si>
  <si>
    <t xml:space="preserve">    2070604</t>
  </si>
  <si>
    <t xml:space="preserve">    新闻通讯</t>
  </si>
  <si>
    <t xml:space="preserve">    2070605</t>
  </si>
  <si>
    <t xml:space="preserve">    出版发行</t>
  </si>
  <si>
    <t xml:space="preserve">  20708</t>
  </si>
  <si>
    <t xml:space="preserve">  广播电视</t>
  </si>
  <si>
    <t xml:space="preserve">    2070805</t>
  </si>
  <si>
    <t xml:space="preserve">    电视</t>
  </si>
  <si>
    <t xml:space="preserve">  20799</t>
  </si>
  <si>
    <t xml:space="preserve">  其他文化旅游体育与传媒支出</t>
  </si>
  <si>
    <t xml:space="preserve">    2079902</t>
  </si>
  <si>
    <t xml:space="preserve">    宣传文化发展专项支出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</si>
  <si>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</si>
  <si>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</si>
  <si>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</si>
  <si>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</si>
  <si>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</si>
  <si>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</si>
  <si>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  2080102</t>
  </si>
  <si>
    <t xml:space="preserve">    一般行政管理事务（人力资源和社会保障管理事务）</t>
  </si>
  <si>
    <t xml:space="preserve">    2080104</t>
  </si>
  <si>
    <t xml:space="preserve">    综合业务管理</t>
  </si>
  <si>
    <t xml:space="preserve">    2080105</t>
  </si>
  <si>
    <t xml:space="preserve">    劳动保障监察</t>
  </si>
  <si>
    <t xml:space="preserve">    2080108</t>
  </si>
  <si>
    <t xml:space="preserve">    信息化建设（人力资源和社会保障管理事务）</t>
  </si>
  <si>
    <t xml:space="preserve">    2080109</t>
  </si>
  <si>
    <t xml:space="preserve">    社会保险经办机构</t>
  </si>
  <si>
    <t xml:space="preserve">    2080111</t>
  </si>
  <si>
    <t xml:space="preserve">    公共就业服务和职业技能鉴定机构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</si>
  <si>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</si>
  <si>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</si>
  <si>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</si>
  <si>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</si>
  <si>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2080201</t>
  </si>
  <si>
    <t xml:space="preserve">    行政运行（民政管理事务）</t>
  </si>
  <si>
    <t xml:space="preserve">    2080202</t>
  </si>
  <si>
    <t xml:space="preserve">    一般行政管理事务（民政管理事务）</t>
  </si>
  <si>
    <t xml:space="preserve">    2080208</t>
  </si>
  <si>
    <t xml:space="preserve">    基层政权建设和社区治理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</si>
  <si>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</si>
  <si>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</si>
  <si>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</si>
  <si>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</si>
  <si>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</si>
  <si>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</si>
  <si>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</si>
  <si>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</si>
  <si>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</si>
  <si>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</si>
  <si>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</si>
  <si>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其他行政事业单位离退休支出</t>
  </si>
  <si>
    <t xml:space="preserve">  20807</t>
  </si>
  <si>
    <t xml:space="preserve">  就业补助</t>
  </si>
  <si>
    <t xml:space="preserve">    2080701</t>
  </si>
  <si>
    <t xml:space="preserve">    就业创业服务补贴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</si>
  <si>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</si>
  <si>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</si>
  <si>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</si>
  <si>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</si>
  <si>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</si>
  <si>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</si>
  <si>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2080804</t>
  </si>
  <si>
    <t xml:space="preserve">    优抚事业单位支出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</si>
  <si>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</si>
  <si>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</si>
  <si>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</si>
  <si>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</si>
  <si>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2080902</t>
  </si>
  <si>
    <t xml:space="preserve">    军队移交政府的离退休人员安置</t>
  </si>
  <si>
    <t xml:space="preserve">    2080903</t>
  </si>
  <si>
    <t xml:space="preserve">    军队移交政府离退休干部管理机构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</si>
  <si>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</si>
  <si>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</si>
  <si>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</si>
  <si>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</si>
  <si>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</si>
  <si>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</si>
  <si>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</si>
  <si>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</si>
  <si>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2081004</t>
  </si>
  <si>
    <t xml:space="preserve">    殡葬</t>
  </si>
  <si>
    <t xml:space="preserve">    2081005</t>
  </si>
  <si>
    <t xml:space="preserve">    社会福利事业单位</t>
  </si>
  <si>
    <t xml:space="preserve">  20811</t>
  </si>
  <si>
    <t xml:space="preserve">  残疾人事业</t>
  </si>
  <si>
    <t xml:space="preserve">    2081101</t>
  </si>
  <si>
    <t xml:space="preserve">    行政运行（残疾人事业）</t>
  </si>
  <si>
    <t xml:space="preserve">    2081104</t>
  </si>
  <si>
    <t xml:space="preserve">    残疾人康复</t>
  </si>
  <si>
    <t xml:space="preserve">    2081107</t>
  </si>
  <si>
    <t xml:space="preserve">    残疾人生活和护理补贴</t>
  </si>
  <si>
    <t xml:space="preserve">    2081199</t>
  </si>
  <si>
    <t xml:space="preserve">    其他残疾人事业支出</t>
  </si>
  <si>
    <t xml:space="preserve">  20816</t>
  </si>
  <si>
    <t xml:space="preserve">  红十字事业</t>
  </si>
  <si>
    <t xml:space="preserve">    2081601</t>
  </si>
  <si>
    <t xml:space="preserve">    行政运行（红十字事业）</t>
  </si>
  <si>
    <t xml:space="preserve">    2081699</t>
  </si>
  <si>
    <t xml:space="preserve">    其他红十字事业支出</t>
  </si>
  <si>
    <t xml:space="preserve">  20820</t>
  </si>
  <si>
    <t xml:space="preserve">  临时救助</t>
  </si>
  <si>
    <t xml:space="preserve">    2082002</t>
  </si>
  <si>
    <t xml:space="preserve">    流浪乞讨人员救助支出</t>
  </si>
  <si>
    <t xml:space="preserve">  20826</t>
  </si>
  <si>
    <t xml:space="preserve">  财政对基本养老保险基金的补助</t>
  </si>
  <si>
    <t xml:space="preserve">    2082601</t>
  </si>
  <si>
    <t xml:space="preserve">    财政对企业职工基本养老保险基金的补助</t>
  </si>
  <si>
    <t xml:space="preserve">    2082602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</si>
  <si>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</si>
  <si>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</si>
  <si>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</si>
  <si>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2082801</t>
  </si>
  <si>
    <t xml:space="preserve">    2082802</t>
  </si>
  <si>
    <t xml:space="preserve">    2082804</t>
  </si>
  <si>
    <t xml:space="preserve">    拥军优属</t>
  </si>
  <si>
    <t xml:space="preserve">    2082850</t>
  </si>
  <si>
    <t xml:space="preserve">    2082899</t>
  </si>
  <si>
    <t xml:space="preserve">    其他退役军人事务管理支出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</si>
  <si>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</si>
  <si>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</si>
  <si>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</si>
  <si>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</si>
  <si>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</si>
  <si>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  行政运行（医疗卫生管理事务）</t>
  </si>
  <si>
    <t xml:space="preserve">    2100102</t>
  </si>
  <si>
    <t xml:space="preserve">    一般行政管理事务（医疗卫生管理事务）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</si>
  <si>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</si>
  <si>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</si>
  <si>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</si>
  <si>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</si>
  <si>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</si>
  <si>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</si>
  <si>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</si>
  <si>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</si>
  <si>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2100203</t>
  </si>
  <si>
    <t xml:space="preserve">    传染病医院</t>
  </si>
  <si>
    <t xml:space="preserve">    2100205</t>
  </si>
  <si>
    <t xml:space="preserve">    精神病医院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</si>
  <si>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</si>
  <si>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</si>
  <si>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</si>
  <si>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</si>
  <si>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2100301</t>
  </si>
  <si>
    <t xml:space="preserve">    城市社区卫生机构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</si>
  <si>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</si>
  <si>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</si>
  <si>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</si>
  <si>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</si>
  <si>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</si>
  <si>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</si>
  <si>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</si>
  <si>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</si>
  <si>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</si>
  <si>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</si>
  <si>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2100405</t>
  </si>
  <si>
    <t xml:space="preserve">    应急救治机构</t>
  </si>
  <si>
    <t xml:space="preserve">    2100406</t>
  </si>
  <si>
    <t xml:space="preserve">    采供血机构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</si>
  <si>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</si>
  <si>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</si>
  <si>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</si>
  <si>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</si>
  <si>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</si>
  <si>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</si>
  <si>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</si>
  <si>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</si>
  <si>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</si>
  <si>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</si>
  <si>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</si>
  <si>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</si>
  <si>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</si>
  <si>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</si>
  <si>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</si>
  <si>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</si>
  <si>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</si>
  <si>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</si>
  <si>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</si>
  <si>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</si>
  <si>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</si>
  <si>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</si>
  <si>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</si>
  <si>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</si>
  <si>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</si>
  <si>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</si>
  <si>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</si>
  <si>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</si>
  <si>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</si>
  <si>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</si>
  <si>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</si>
  <si>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2101506</t>
  </si>
  <si>
    <t xml:space="preserve">    医疗保障经办事务</t>
  </si>
  <si>
    <t xml:space="preserve">    2101599</t>
  </si>
  <si>
    <t xml:space="preserve">    其他医疗保障管理事务支出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</si>
  <si>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</si>
  <si>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</si>
  <si>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</si>
  <si>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</si>
  <si>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</si>
  <si>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行政运行（环境保护管理事务）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</si>
  <si>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</si>
  <si>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</si>
  <si>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</si>
  <si>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</si>
  <si>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</si>
  <si>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</si>
  <si>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 xml:space="preserve">  21104</t>
  </si>
  <si>
    <t xml:space="preserve">  自然生态保护</t>
  </si>
  <si>
    <t xml:space="preserve">    2110401</t>
  </si>
  <si>
    <t xml:space="preserve">    生态保护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</si>
  <si>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</si>
  <si>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</si>
  <si>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</si>
  <si>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</si>
  <si>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</si>
  <si>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行政运行（城乡社区管理事务）</t>
  </si>
  <si>
    <t xml:space="preserve">    2120104</t>
  </si>
  <si>
    <t xml:space="preserve">    城管执法</t>
  </si>
  <si>
    <t xml:space="preserve">    2120107</t>
  </si>
  <si>
    <t xml:space="preserve">    市政公用行业市场监管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</si>
  <si>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</si>
  <si>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</si>
  <si>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</si>
  <si>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</si>
  <si>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</si>
  <si>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</si>
  <si>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</si>
  <si>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</si>
  <si>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</si>
  <si>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</si>
  <si>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21206</t>
  </si>
  <si>
    <t xml:space="preserve">  建设市场管理与监督</t>
  </si>
  <si>
    <t xml:space="preserve">    2120601</t>
  </si>
  <si>
    <t xml:space="preserve">    建设市场管理与监督</t>
  </si>
  <si>
    <t xml:space="preserve">  21208</t>
  </si>
  <si>
    <t xml:space="preserve">  国有土地使用权出让收入安排的支出</t>
  </si>
  <si>
    <t xml:space="preserve">    2120803</t>
  </si>
  <si>
    <t xml:space="preserve">    城市建设支出</t>
  </si>
  <si>
    <t xml:space="preserve">  21213</t>
  </si>
  <si>
    <t xml:space="preserve">  城市基础设施配套费安排的支出</t>
  </si>
  <si>
    <t xml:space="preserve">    2121399</t>
  </si>
  <si>
    <t xml:space="preserve">    其他城市基础设施配套费安排的支出</t>
  </si>
  <si>
    <t xml:space="preserve">  21214</t>
  </si>
  <si>
    <t xml:space="preserve">  污水处理费安排的支出</t>
  </si>
  <si>
    <t xml:space="preserve">    2121499</t>
  </si>
  <si>
    <t xml:space="preserve">    其他污水处理费安排的支出</t>
  </si>
  <si>
    <t xml:space="preserve">  21299</t>
  </si>
  <si>
    <t xml:space="preserve">  其他城乡社区支出</t>
  </si>
  <si>
    <t xml:space="preserve">    2129901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</si>
  <si>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</si>
  <si>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</si>
  <si>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</si>
  <si>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</si>
  <si>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</si>
  <si>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</si>
  <si>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行政运行（农业）</t>
  </si>
  <si>
    <t xml:space="preserve">    2130102</t>
  </si>
  <si>
    <t xml:space="preserve">    一般行政管理事务（农业）</t>
  </si>
  <si>
    <t xml:space="preserve">    2130104</t>
  </si>
  <si>
    <t xml:space="preserve">    事业运行（农业）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</si>
  <si>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</si>
  <si>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</si>
  <si>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</si>
  <si>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</si>
  <si>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</si>
  <si>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</si>
  <si>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</si>
  <si>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</si>
  <si>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2130112</t>
  </si>
  <si>
    <t xml:space="preserve">    农业行业业务管理</t>
  </si>
  <si>
    <t xml:space="preserve">    2130126</t>
  </si>
  <si>
    <t xml:space="preserve">    农村社会事业</t>
  </si>
  <si>
    <t xml:space="preserve">    2130199</t>
  </si>
  <si>
    <t xml:space="preserve">    其他农业支出</t>
  </si>
  <si>
    <t xml:space="preserve">  21302</t>
  </si>
  <si>
    <t xml:space="preserve">  林业和草原</t>
  </si>
  <si>
    <t xml:space="preserve">    2130204</t>
  </si>
  <si>
    <t xml:space="preserve">    事业机构</t>
  </si>
  <si>
    <t xml:space="preserve">    2130205</t>
  </si>
  <si>
    <t xml:space="preserve">    森林资源培育</t>
  </si>
  <si>
    <t xml:space="preserve">    2130206</t>
  </si>
  <si>
    <t xml:space="preserve">    技术推广与转化</t>
  </si>
  <si>
    <t xml:space="preserve">    2130211</t>
  </si>
  <si>
    <t xml:space="preserve">    动植物保护</t>
  </si>
  <si>
    <t xml:space="preserve">    2130213</t>
  </si>
  <si>
    <t xml:space="preserve">    执法与监督</t>
  </si>
  <si>
    <t xml:space="preserve">    2130299</t>
  </si>
  <si>
    <t xml:space="preserve">    其他林业和草原支出</t>
  </si>
  <si>
    <t xml:space="preserve">  21303</t>
  </si>
  <si>
    <t xml:space="preserve">  水利</t>
  </si>
  <si>
    <t xml:space="preserve">    2130301</t>
  </si>
  <si>
    <t xml:space="preserve">    行政运行（水利）</t>
  </si>
  <si>
    <t xml:space="preserve">    2130304</t>
  </si>
  <si>
    <t xml:space="preserve">    水利行业业务管理</t>
  </si>
  <si>
    <t xml:space="preserve">    2130306</t>
  </si>
  <si>
    <t xml:space="preserve">    水利工程运行与维护</t>
  </si>
  <si>
    <t xml:space="preserve">    2130309</t>
  </si>
  <si>
    <t xml:space="preserve">    水利执法监督</t>
  </si>
  <si>
    <t xml:space="preserve">    2130311</t>
  </si>
  <si>
    <t xml:space="preserve">    水资源节约管理与保护</t>
  </si>
  <si>
    <t xml:space="preserve">    2130312</t>
  </si>
  <si>
    <t xml:space="preserve">    水质监测</t>
  </si>
  <si>
    <t xml:space="preserve">    2130314</t>
  </si>
  <si>
    <t xml:space="preserve">    防汛</t>
  </si>
  <si>
    <t xml:space="preserve">    2130319</t>
  </si>
  <si>
    <t xml:space="preserve">    江河湖库水系综合整治</t>
  </si>
  <si>
    <t xml:space="preserve">    2130321</t>
  </si>
  <si>
    <t xml:space="preserve">    大中型水库移民后期扶持专项支出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</si>
  <si>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</si>
  <si>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</si>
  <si>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</si>
  <si>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</si>
  <si>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2130501</t>
  </si>
  <si>
    <t xml:space="preserve">    行政运行（扶贫）</t>
  </si>
  <si>
    <t xml:space="preserve">    2130502</t>
  </si>
  <si>
    <t xml:space="preserve">    一般行政管理事务（扶贫）</t>
  </si>
  <si>
    <t xml:space="preserve">    2130599</t>
  </si>
  <si>
    <t xml:space="preserve">    其他扶贫支出</t>
  </si>
  <si>
    <t xml:space="preserve">  21308</t>
  </si>
  <si>
    <t xml:space="preserve">  普惠金融发展支出</t>
  </si>
  <si>
    <t xml:space="preserve">    2130804</t>
  </si>
  <si>
    <t xml:space="preserve">    创业担保贷款贴息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</si>
  <si>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</si>
  <si>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</si>
  <si>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</si>
  <si>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</si>
  <si>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</si>
  <si>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行政运行（公路水路运输）</t>
  </si>
  <si>
    <t xml:space="preserve">    2140199</t>
  </si>
  <si>
    <t xml:space="preserve">    其他公路水路运输支出</t>
  </si>
  <si>
    <t>215</t>
  </si>
  <si>
    <t>资源勘探工业信息等支出</t>
  </si>
  <si>
    <t xml:space="preserve">  21502</t>
  </si>
  <si>
    <t xml:space="preserve">  制造业</t>
  </si>
  <si>
    <t xml:space="preserve">    2150201</t>
  </si>
  <si>
    <t xml:space="preserve">    行政运行（制造业）</t>
  </si>
  <si>
    <t xml:space="preserve">    2150202</t>
  </si>
  <si>
    <t xml:space="preserve">    一般行政管理事务（制造业）</t>
  </si>
  <si>
    <t xml:space="preserve">  21505</t>
  </si>
  <si>
    <t xml:space="preserve">  工业和信息产业监管</t>
  </si>
  <si>
    <t xml:space="preserve">    2150501</t>
  </si>
  <si>
    <t xml:space="preserve">    行政运行（工业和信息产业监管）</t>
  </si>
  <si>
    <t xml:space="preserve">    2150502</t>
  </si>
  <si>
    <t xml:space="preserve">    一般行政管理事务（工业和信息产业监管）</t>
  </si>
  <si>
    <t xml:space="preserve">  21507</t>
  </si>
  <si>
    <t xml:space="preserve">  国有资产监管</t>
  </si>
  <si>
    <t xml:space="preserve">    2150701</t>
  </si>
  <si>
    <t xml:space="preserve">    行政运行（国有资产监管）</t>
  </si>
  <si>
    <t xml:space="preserve">    2150702</t>
  </si>
  <si>
    <t xml:space="preserve">    一般行政管理事务（国有资产监管）</t>
  </si>
  <si>
    <t xml:space="preserve">  21508</t>
  </si>
  <si>
    <t xml:space="preserve">  支持中小企业发展和管理支出</t>
  </si>
  <si>
    <t xml:space="preserve">    2150801</t>
  </si>
  <si>
    <t xml:space="preserve">    行政运行（支持中小企业发展和管理支出）</t>
  </si>
  <si>
    <t xml:space="preserve">    2150802</t>
  </si>
  <si>
    <t xml:space="preserve">    一般行政管理事务（支持中小企业发展和管理支出）</t>
  </si>
  <si>
    <t>216</t>
  </si>
  <si>
    <t>商业服务业等支出</t>
  </si>
  <si>
    <t xml:space="preserve">  21602</t>
  </si>
  <si>
    <t xml:space="preserve">  商业流通事务</t>
  </si>
  <si>
    <t xml:space="preserve">    2160201</t>
  </si>
  <si>
    <t xml:space="preserve">    行政运行（商业流通事务）</t>
  </si>
  <si>
    <t xml:space="preserve">    2160202</t>
  </si>
  <si>
    <t xml:space="preserve">    一般行政管理事务（商业流通事务）</t>
  </si>
  <si>
    <t>217</t>
  </si>
  <si>
    <t>金融支出</t>
  </si>
  <si>
    <t xml:space="preserve">  21701</t>
  </si>
  <si>
    <t xml:space="preserve">  金融部门行政支出</t>
  </si>
  <si>
    <t xml:space="preserve">    2170101</t>
  </si>
  <si>
    <t xml:space="preserve">    行政运行（金融部门行政支出）</t>
  </si>
  <si>
    <t xml:space="preserve">  21799</t>
  </si>
  <si>
    <t xml:space="preserve">  其他金融支出</t>
  </si>
  <si>
    <t xml:space="preserve">    2179901</t>
  </si>
  <si>
    <t xml:space="preserve">    其他金融支出</t>
  </si>
  <si>
    <t>219</t>
  </si>
  <si>
    <t>援助其他地区支出</t>
  </si>
  <si>
    <t xml:space="preserve">  21999</t>
  </si>
  <si>
    <t xml:space="preserve">  其他支出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</si>
  <si>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</si>
  <si>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</si>
  <si>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</si>
  <si>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</si>
  <si>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</si>
  <si>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行政运行（国土资源事务）</t>
  </si>
  <si>
    <t xml:space="preserve">    2200104</t>
  </si>
  <si>
    <t xml:space="preserve">    自然资源规划及管理</t>
  </si>
  <si>
    <t xml:space="preserve">    2200106</t>
  </si>
  <si>
    <t xml:space="preserve">    自然资源利用与保护</t>
  </si>
  <si>
    <t xml:space="preserve">    2200109</t>
  </si>
  <si>
    <t xml:space="preserve">    自然资源调查与确权登记</t>
  </si>
  <si>
    <t xml:space="preserve">    2200113</t>
  </si>
  <si>
    <t xml:space="preserve">    地质矿产资源与环境调查</t>
  </si>
  <si>
    <t xml:space="preserve">    2200150</t>
  </si>
  <si>
    <t xml:space="preserve">    事业运行（国土资源事务）</t>
  </si>
  <si>
    <t xml:space="preserve">    2200199</t>
  </si>
  <si>
    <t xml:space="preserve">    其他自然资源事务支出</t>
  </si>
  <si>
    <t xml:space="preserve">  22005</t>
  </si>
  <si>
    <t xml:space="preserve">  气象事务</t>
  </si>
  <si>
    <t xml:space="preserve">    2200509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</si>
  <si>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</si>
  <si>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</si>
  <si>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</si>
  <si>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</si>
  <si>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</si>
  <si>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</si>
  <si>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</si>
  <si>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22103</t>
  </si>
  <si>
    <t xml:space="preserve">  城乡社区住宅</t>
  </si>
  <si>
    <t xml:space="preserve">    2210302</t>
  </si>
  <si>
    <t xml:space="preserve">    住房公积金管理</t>
  </si>
  <si>
    <t>222</t>
  </si>
  <si>
    <t>粮油物资储备支出</t>
  </si>
  <si>
    <t xml:space="preserve">  22201</t>
  </si>
  <si>
    <t xml:space="preserve">  粮油事务</t>
  </si>
  <si>
    <t xml:space="preserve">    2220112</t>
  </si>
  <si>
    <t xml:space="preserve">    粮食财务挂账利息补贴</t>
  </si>
  <si>
    <t>224</t>
  </si>
  <si>
    <t>灾害防治及应急管理支出</t>
  </si>
  <si>
    <t xml:space="preserve">  22401</t>
  </si>
  <si>
    <t xml:space="preserve">  应急管理事务</t>
  </si>
  <si>
    <t xml:space="preserve">    2240101</t>
  </si>
  <si>
    <t xml:space="preserve">    2240102</t>
  </si>
  <si>
    <t xml:space="preserve">  22402</t>
  </si>
  <si>
    <t xml:space="preserve">  消防事务</t>
  </si>
  <si>
    <t xml:space="preserve">    2240204</t>
  </si>
  <si>
    <t xml:space="preserve">    消防应急救援</t>
  </si>
  <si>
    <t xml:space="preserve">  22405</t>
  </si>
  <si>
    <t xml:space="preserve">  地震事务</t>
  </si>
  <si>
    <t xml:space="preserve">    2240501</t>
  </si>
  <si>
    <t xml:space="preserve">    2240599</t>
  </si>
  <si>
    <t xml:space="preserve">    其他地震事务支出</t>
  </si>
  <si>
    <t>227</t>
  </si>
  <si>
    <t>预备费</t>
  </si>
  <si>
    <t>229</t>
  </si>
  <si>
    <t>其他支出</t>
  </si>
  <si>
    <t xml:space="preserve">  22999</t>
  </si>
  <si>
    <t xml:space="preserve">    2299901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</si>
  <si>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</si>
  <si>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</si>
  <si>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</si>
  <si>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</si>
  <si>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</si>
  <si>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</si>
  <si>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</si>
  <si>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>表6</t>
  </si>
  <si>
    <t>2020年鄂州市市直一般公共预算基本支出表</t>
  </si>
  <si>
    <t>科目名称（经济分类）</t>
  </si>
  <si>
    <t xml:space="preserve">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</si>
  <si>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</si>
  <si>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</si>
  <si>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</si>
  <si>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</si>
  <si>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</si>
  <si>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</si>
  <si>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</si>
  <si>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</si>
  <si>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</si>
  <si>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</si>
  <si>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</si>
  <si>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</si>
  <si>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</si>
  <si>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</si>
  <si>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</si>
  <si>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</si>
  <si>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</si>
  <si>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</si>
  <si>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</si>
  <si>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</si>
  <si>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</si>
  <si>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</si>
  <si>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</si>
  <si>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</si>
  <si>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</si>
  <si>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</si>
  <si>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</si>
  <si>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</si>
  <si>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对个人和家庭的补助</t>
  </si>
  <si>
    <t>50901</t>
  </si>
  <si>
    <t xml:space="preserve">    社会福利和救助</t>
  </si>
  <si>
    <t>50905</t>
  </si>
  <si>
    <t xml:space="preserve">    离退休费</t>
  </si>
  <si>
    <t>表7</t>
  </si>
  <si>
    <t>2020年鄂州市一般公共预算税收返还和转移支付预计表</t>
  </si>
  <si>
    <t>项         目</t>
  </si>
  <si>
    <t>市直</t>
  </si>
  <si>
    <t>区级</t>
  </si>
  <si>
    <t>其中</t>
  </si>
  <si>
    <t>鄂城区</t>
  </si>
  <si>
    <t>华容区</t>
  </si>
  <si>
    <t>梁子湖区</t>
  </si>
  <si>
    <t>葛店开发区</t>
  </si>
  <si>
    <t>合    计</t>
  </si>
  <si>
    <t>一、返还性收入</t>
  </si>
  <si>
    <t>二、一般性转移支付</t>
  </si>
  <si>
    <t>说明：</t>
  </si>
  <si>
    <t>鄂城区数据包含鄂城区本级和临空经济区数据，待2019年财政结算完成后，2020年鄂城区与临空经济区独立结算。</t>
  </si>
  <si>
    <t>表8</t>
  </si>
  <si>
    <t>2020年鄂州市一般公共预算专项转移支付分项目预计表</t>
  </si>
  <si>
    <t>项 目 名 称</t>
  </si>
  <si>
    <t>总额</t>
  </si>
  <si>
    <t>凤凰街办</t>
  </si>
  <si>
    <t>古楼街办</t>
  </si>
  <si>
    <t>西山街办</t>
  </si>
  <si>
    <t>鄂州开发区</t>
  </si>
  <si>
    <t>“党旗领航 社区创新”示范点创建</t>
  </si>
  <si>
    <t>2013年度高标准农田土地整理项目决算结算资金</t>
  </si>
  <si>
    <t>杜山镇耕地占补平衡项目结算资金</t>
  </si>
  <si>
    <t>耕地占补平衡项目资金</t>
  </si>
  <si>
    <t>中小企业成长工程奖励资金</t>
  </si>
  <si>
    <t>生态价值补偿</t>
  </si>
  <si>
    <t>县域金融机构涉农贷款增量奖励资金</t>
  </si>
  <si>
    <t>第三批省传统产业改造升级资金</t>
  </si>
  <si>
    <t>第二批省传统产业改造升级资金</t>
  </si>
  <si>
    <t>第二批省传统产业改造升级资金和沿江化工企业关改搬转资金</t>
  </si>
  <si>
    <t>PPP入库类项目中央补助资金</t>
  </si>
  <si>
    <t>重度残疾人城乡居民基本养老保险市级补助资金</t>
  </si>
  <si>
    <t>市级外经贸产业发展专项资金</t>
  </si>
  <si>
    <t>一般公共服务转移支付资金</t>
  </si>
  <si>
    <t>厕所革命市级补助资金</t>
  </si>
  <si>
    <t>国家助学贷款奖补中央资金</t>
  </si>
  <si>
    <t>国库改革奖励经费</t>
  </si>
  <si>
    <t>国库改革经费</t>
  </si>
  <si>
    <t>国库专项改革奖励经费</t>
  </si>
  <si>
    <t>公共文化服务体系建设中央和省级补助资金</t>
  </si>
  <si>
    <t>供销系统农业社会化服务奖补资金</t>
  </si>
  <si>
    <t>控违查违铁拳行动以奖代补资金</t>
  </si>
  <si>
    <t>基层医疗卫生机构实施国家基本药物制度中央财政补助资金</t>
  </si>
  <si>
    <t>全市"五比"实绩考核奖励资金</t>
  </si>
  <si>
    <t>下半年严重精神障碍患者以奖代补补助资金</t>
  </si>
  <si>
    <t>新入库商贸企业奖励资金</t>
  </si>
  <si>
    <t>省级促进外资外贸专项资金</t>
  </si>
  <si>
    <t>省级外经贸发展专项资金</t>
  </si>
  <si>
    <t>省级补助地方新闻出版广电公共服务建设发展专项资金</t>
  </si>
  <si>
    <t>省预算内基建投资预算</t>
  </si>
  <si>
    <t>宣传文化发展专项资金（第二批）</t>
  </si>
  <si>
    <t>中央、省级和市级自然灾害生活补助资金</t>
  </si>
  <si>
    <t>中央外经贸发展专项资金</t>
  </si>
  <si>
    <t>生态示范建设项目奖励资金</t>
  </si>
  <si>
    <t>村、集镇社区“两委”干部工作报酬经费补助资金</t>
  </si>
  <si>
    <t>村红白喜事理事会奖励经费</t>
  </si>
  <si>
    <t>四季度美丽乡村建设暨城乡生活垃圾治理工程以奖代补资金</t>
  </si>
  <si>
    <t>三季度美丽乡村建设暨城乡生活垃圾治理工程以奖代补资金</t>
  </si>
  <si>
    <t>鄂州市科技计划项目资金</t>
  </si>
  <si>
    <t>安全生产预防及应急专项资金</t>
  </si>
  <si>
    <t>乡镇医护人员岗位补助资金</t>
  </si>
  <si>
    <t>养老服务体系建设补助资金</t>
  </si>
  <si>
    <t>“两参”人员门诊医疗补助</t>
  </si>
  <si>
    <t>“扫黄打非”专项资金</t>
  </si>
  <si>
    <t>保障性安居工程（第三批）中央基建投资预算</t>
  </si>
  <si>
    <t>保障性安居工程（第二批）中央基建投资预算</t>
  </si>
  <si>
    <t>部分受灾严重地区救灾应急补助中央基建投资预算</t>
  </si>
  <si>
    <t>普通高中国家助学金（第一批）</t>
  </si>
  <si>
    <t>普通高中国家助学金资金</t>
  </si>
  <si>
    <t>第四批市级农业专项资金</t>
  </si>
  <si>
    <t>第三批农业专项资金</t>
  </si>
  <si>
    <t>第二批基本公共卫生服务</t>
  </si>
  <si>
    <t>第二批城乡义务教育补助经费</t>
  </si>
  <si>
    <t>第二批农村综合改革转移支付</t>
  </si>
  <si>
    <t>第二批长港河综合治理工程以奖代补资金</t>
  </si>
  <si>
    <t>第一批城乡义务教育补助经费</t>
  </si>
  <si>
    <t>第一批传统产业改造升级资金（2018年度）</t>
  </si>
  <si>
    <t>义务兵家庭优待金</t>
  </si>
  <si>
    <t>特殊教育专项资金</t>
  </si>
  <si>
    <t>涂家垴镇第一批城乡建设用地增减挂钩拆旧复垦项目资金</t>
  </si>
  <si>
    <t>退役士兵安置补助资金</t>
  </si>
  <si>
    <t>高龄津贴财政补助资金</t>
  </si>
  <si>
    <t>耕地地力保护补贴资金</t>
  </si>
  <si>
    <t>国营泵站水管人员经费</t>
  </si>
  <si>
    <t>控违查违铁拳行动工作专项应急经费</t>
  </si>
  <si>
    <t>湖北旅游发展专项资金</t>
  </si>
  <si>
    <t>基本生育免费服务补助资金</t>
  </si>
  <si>
    <t>基层农技推广体系建设资金</t>
  </si>
  <si>
    <t>基层团组织工作经费</t>
  </si>
  <si>
    <t>教育专项补助资金</t>
  </si>
  <si>
    <t>教育专项补助资金（第一批）</t>
  </si>
  <si>
    <t>教育专项资金（第一批）</t>
  </si>
  <si>
    <t>教育现代化推进工程（第一批）中央基建投资预算</t>
  </si>
  <si>
    <t>秋季普通高中免学费补助资金</t>
  </si>
  <si>
    <t>全省机构编制奖励基金</t>
  </si>
  <si>
    <t>全省政协系统补助经费</t>
  </si>
  <si>
    <t>全市村级党员群众服务中心建设奖补资金</t>
  </si>
  <si>
    <t>下半年高龄津贴</t>
  </si>
  <si>
    <t>学前教育资助补助资金</t>
  </si>
  <si>
    <t>信访工作经费</t>
  </si>
  <si>
    <t>省本级体育转移支付补助资金</t>
  </si>
  <si>
    <t>省扶持优势文化产业发展专项资金</t>
  </si>
  <si>
    <t>省级科学技术研究与开发资金</t>
  </si>
  <si>
    <t>省级基层财政监管能力建设奖补资金</t>
  </si>
  <si>
    <t>省级涉台经济专项资金</t>
  </si>
  <si>
    <t>省财政企业信息资料统计补助经费</t>
  </si>
  <si>
    <t>宣传文化发展专项资金</t>
  </si>
  <si>
    <t>支持学前教育阶段幼儿资助资金</t>
  </si>
  <si>
    <t>征兵工作经费</t>
  </si>
  <si>
    <t>政法基础设施建设中央基建投资资金</t>
  </si>
  <si>
    <t>中央外经贸发展资金进口贴息事项</t>
  </si>
  <si>
    <t>重大公共卫生服务项目财政补助</t>
  </si>
  <si>
    <t>重度残疾人参加城乡居民养老保险市级财政补助</t>
  </si>
  <si>
    <t>春季普通高中免学费补助资金</t>
  </si>
  <si>
    <t>食品药品监管补助资金</t>
  </si>
  <si>
    <t>市级（第二批）财政支农专项资金</t>
  </si>
  <si>
    <t>市级(第一批)财政支农专项资金</t>
  </si>
  <si>
    <t>市级第三批财政专项扶贫资金</t>
  </si>
  <si>
    <t>市级第二批财政专项扶贫资金</t>
  </si>
  <si>
    <t>市级第一批财政专项扶贫资金</t>
  </si>
  <si>
    <t>市级自然灾害生活补助资金</t>
  </si>
  <si>
    <t>市级财政支农专项资金</t>
  </si>
  <si>
    <t>社区补助经费</t>
  </si>
  <si>
    <t>社会管理补助及乡镇垃圾清运补助</t>
  </si>
  <si>
    <t>涉农产业补贴工作经费</t>
  </si>
  <si>
    <t>上半年全市重点项目拉练奖励资金</t>
  </si>
  <si>
    <t>水生态治理中小河流治理等其他水利工程（第一批）中央基建投资预算</t>
  </si>
  <si>
    <t>残疾人两项补贴（第四批）补助资金</t>
  </si>
  <si>
    <t>残疾人两项补贴补助资金（第一批）</t>
  </si>
  <si>
    <t>一事一议财政奖补资金</t>
  </si>
  <si>
    <t>优抚对象生活临时价格补贴财政补助资金</t>
  </si>
  <si>
    <t>严重精神障碍患者以奖代补补助资金</t>
  </si>
  <si>
    <t>乡镇干部特殊岗位补助</t>
  </si>
  <si>
    <t>乡镇中小学教师乡镇工作补贴资金</t>
  </si>
  <si>
    <t>乡镇春节慰问资金</t>
  </si>
  <si>
    <t>乡镇财政监管能力建设专项资金</t>
  </si>
  <si>
    <t>养老保险补贴资金</t>
  </si>
  <si>
    <t>养老服务体系中央基建投资预算</t>
  </si>
  <si>
    <t>军队转业干部补助经费</t>
  </si>
  <si>
    <t>农机购置补贴资金</t>
  </si>
  <si>
    <t>纪检监察专项补助经费</t>
  </si>
  <si>
    <t>计划生育利益导向补助资金</t>
  </si>
  <si>
    <t>财政投资报表信息统计经费</t>
  </si>
  <si>
    <t>长港河综合治理工程以奖代补资金</t>
  </si>
  <si>
    <t>扶持新型村级集体经济发展试点资金</t>
  </si>
  <si>
    <t>代理支库代办业务费用</t>
  </si>
  <si>
    <t>梁子岛景区资产摸底工作缺口资金</t>
  </si>
  <si>
    <t>华容区电子商务进农村省级综合示范点项目建设资金</t>
  </si>
  <si>
    <t>企业“四板”挂牌奖励资金</t>
  </si>
  <si>
    <t>全省人大系统专项补助经费</t>
  </si>
  <si>
    <t>省级贫困村“两委”后备干部培训专项补助经费</t>
  </si>
  <si>
    <t>中国地理标志证明商标、商标国际注册奖励资金</t>
  </si>
  <si>
    <t>中央财政农业转移支付资金</t>
  </si>
  <si>
    <t>市级人大代表活动经费</t>
  </si>
  <si>
    <t>自然灾害生活补助</t>
  </si>
  <si>
    <t>三江港新区天然气储备站项目</t>
  </si>
  <si>
    <t>森林防火工作经费</t>
  </si>
  <si>
    <t>鄂城区汀祖镇两宗地块建设用地挂钩指标价款</t>
  </si>
  <si>
    <t>农贸市场改造专项奖励资金</t>
  </si>
  <si>
    <t>拨付鄂州经济开发区雷山脚下避险危房被征收户第三次过渡安置费</t>
  </si>
  <si>
    <t>拨付农贸市场改造专项奖励资金</t>
  </si>
  <si>
    <t>结算2018年和预拨2019年第一批基本公共服务财政补助资金</t>
  </si>
  <si>
    <t>结算2018年预拨2019年城乡居民社会养老保险市级财政补助资金</t>
  </si>
  <si>
    <t>节能量交易资金</t>
  </si>
  <si>
    <t>拨付梁子湖区生态文明建设补助资金</t>
  </si>
  <si>
    <t>总计</t>
  </si>
  <si>
    <t>表9</t>
  </si>
  <si>
    <t>2019年鄂州市政府一般债务情况表</t>
  </si>
  <si>
    <t>地    区</t>
  </si>
  <si>
    <t>一般债务限额</t>
  </si>
  <si>
    <t>一般债务余额</t>
  </si>
  <si>
    <t>备注</t>
  </si>
  <si>
    <t>全市合计</t>
  </si>
  <si>
    <t>鄂州市本级</t>
  </si>
  <si>
    <t>其中：
市直余额661848万元，葛店开发区余额4800万元，原鄂州开发区余额2401万元</t>
  </si>
  <si>
    <t>部分一般债券以市本级名义发行后转贷</t>
  </si>
  <si>
    <t>说明：华容区部分一般债券以市本级名义发行后转贷，在债务系统中未分配到华容区，故省财政厅下达债务限额时未分配该部分债券限额。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</si>
</sst>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176" formatCode="#,##0_ "/>
    <numFmt numFmtId="43" formatCode="_(* #,##0.00_);_(* \(#,##0.00\);_(* &quot;-&quot;??_);_(@_)"/>
    <numFmt numFmtId="177" formatCode="0.00_ "/>
    <numFmt numFmtId="42" formatCode="_(&quot;HK$&quot;* #,##0_);_(&quot;HK$&quot;* \(#,##0\);_(&quot;HK$&quot;* &quot;-&quot;_);_(@_)"/>
    <numFmt numFmtId="178" formatCode="_(&quot;HK$&quot;* #,##0.00_);_(&quot;HK$&quot;* \(#,##0.00\);_(&quot;HK$&quot;* &quot;-&quot;??_);_(@_)"/>
    <numFmt numFmtId="179" formatCode="0_ "/>
    <numFmt numFmtId="180" formatCode="0.0_ "/>
    <numFmt numFmtId="181" formatCode="0.00_ ;[Red]\-0.00\ "/>
    <numFmt numFmtId="182" formatCode="0_);[Red]\(0\)"/>
    <numFmt numFmtId="183" formatCode="0.00_);[Red]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27" borderId="12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40" fillId="0" borderId="11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0" borderId="0" applyProtection="0"/>
    <xf numFmtId="0" fontId="25" fillId="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0" borderId="0"/>
    <xf numFmtId="0" fontId="25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0" borderId="0" applyProtection="0"/>
    <xf numFmtId="0" fontId="1" fillId="0" borderId="0">
      <alignment vertical="center"/>
    </xf>
    <xf numFmtId="0" fontId="7" fillId="0" borderId="0">
      <alignment vertical="center"/>
    </xf>
    <xf numFmtId="0" fontId="30" fillId="0" borderId="0"/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6" applyNumberFormat="1" applyFont="1" applyFill="1" applyAlignment="1">
      <alignment horizontal="center" vertical="center"/>
    </xf>
    <xf numFmtId="0" fontId="5" fillId="0" borderId="0" xfId="46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1" xfId="46" applyNumberFormat="1" applyFont="1" applyFill="1" applyBorder="1" applyAlignment="1">
      <alignment horizontal="center" vertical="center" wrapText="1"/>
    </xf>
    <xf numFmtId="177" fontId="6" fillId="0" borderId="1" xfId="46" applyNumberFormat="1" applyFont="1" applyFill="1" applyBorder="1" applyAlignment="1">
      <alignment horizontal="center" vertical="center" wrapText="1"/>
    </xf>
    <xf numFmtId="0" fontId="7" fillId="0" borderId="1" xfId="46" applyNumberFormat="1" applyFont="1" applyFill="1" applyBorder="1" applyAlignment="1">
      <alignment horizontal="left" vertical="center" wrapText="1" indent="1"/>
    </xf>
    <xf numFmtId="176" fontId="8" fillId="0" borderId="1" xfId="46" applyNumberFormat="1" applyFont="1" applyFill="1" applyBorder="1" applyAlignment="1">
      <alignment horizontal="right" vertical="center"/>
    </xf>
    <xf numFmtId="179" fontId="8" fillId="0" borderId="1" xfId="46" applyNumberFormat="1" applyFont="1" applyFill="1" applyBorder="1" applyAlignment="1">
      <alignment horizontal="center" vertical="center" wrapText="1"/>
    </xf>
    <xf numFmtId="0" fontId="7" fillId="0" borderId="1" xfId="36" applyNumberFormat="1" applyFont="1" applyFill="1" applyBorder="1" applyAlignment="1">
      <alignment horizontal="left" vertical="center" wrapText="1" indent="2"/>
    </xf>
    <xf numFmtId="179" fontId="8" fillId="0" borderId="1" xfId="46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indent="2"/>
    </xf>
    <xf numFmtId="176" fontId="0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/>
    <xf numFmtId="0" fontId="0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left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181" fontId="9" fillId="0" borderId="0" xfId="50" applyNumberFormat="1" applyFont="1" applyFill="1" applyAlignment="1">
      <alignment horizontal="center" vertical="center"/>
    </xf>
    <xf numFmtId="181" fontId="14" fillId="0" borderId="0" xfId="50" applyNumberFormat="1" applyFont="1" applyFill="1"/>
    <xf numFmtId="179" fontId="14" fillId="0" borderId="0" xfId="50" applyNumberFormat="1" applyFont="1" applyFill="1"/>
    <xf numFmtId="179" fontId="15" fillId="0" borderId="0" xfId="50" applyNumberFormat="1" applyFont="1" applyFill="1" applyAlignment="1">
      <alignment horizontal="right" vertical="center"/>
    </xf>
    <xf numFmtId="181" fontId="16" fillId="0" borderId="1" xfId="50" applyNumberFormat="1" applyFont="1" applyFill="1" applyBorder="1" applyAlignment="1">
      <alignment horizontal="center" vertical="center"/>
    </xf>
    <xf numFmtId="179" fontId="16" fillId="0" borderId="1" xfId="5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81" fontId="15" fillId="0" borderId="1" xfId="50" applyNumberFormat="1" applyFont="1" applyFill="1" applyBorder="1" applyAlignment="1">
      <alignment horizontal="center" vertical="center"/>
    </xf>
    <xf numFmtId="179" fontId="15" fillId="0" borderId="1" xfId="50" applyNumberFormat="1" applyFont="1" applyFill="1" applyBorder="1" applyAlignment="1">
      <alignment horizontal="right" vertical="center"/>
    </xf>
    <xf numFmtId="182" fontId="15" fillId="0" borderId="1" xfId="50" applyNumberFormat="1" applyFont="1" applyFill="1" applyBorder="1" applyAlignment="1">
      <alignment horizontal="right" vertical="center"/>
    </xf>
    <xf numFmtId="181" fontId="15" fillId="0" borderId="1" xfId="50" applyNumberFormat="1" applyFont="1" applyFill="1" applyBorder="1" applyAlignment="1">
      <alignment horizontal="left" vertical="center" indent="1"/>
    </xf>
    <xf numFmtId="182" fontId="0" fillId="0" borderId="1" xfId="0" applyNumberFormat="1" applyBorder="1">
      <alignment vertical="center"/>
    </xf>
    <xf numFmtId="177" fontId="15" fillId="0" borderId="1" xfId="50" applyNumberFormat="1" applyFont="1" applyFill="1" applyBorder="1" applyAlignment="1">
      <alignment horizontal="left" vertical="center" indent="1"/>
    </xf>
    <xf numFmtId="179" fontId="15" fillId="0" borderId="1" xfId="5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0" xfId="0" applyFont="1">
      <alignment vertical="center"/>
    </xf>
    <xf numFmtId="0" fontId="9" fillId="0" borderId="0" xfId="54" applyFont="1" applyFill="1" applyAlignment="1">
      <alignment horizontal="center" vertical="center"/>
    </xf>
    <xf numFmtId="0" fontId="20" fillId="0" borderId="0" xfId="54" applyFont="1" applyFill="1" applyBorder="1" applyAlignment="1">
      <alignment horizontal="center" vertical="center"/>
    </xf>
    <xf numFmtId="0" fontId="1" fillId="0" borderId="0" xfId="54" applyFont="1" applyFill="1" applyAlignment="1">
      <alignment horizontal="right" vertical="center"/>
    </xf>
    <xf numFmtId="0" fontId="21" fillId="0" borderId="1" xfId="56" applyFont="1" applyBorder="1" applyAlignment="1" applyProtection="1">
      <alignment horizontal="center" vertical="center"/>
    </xf>
    <xf numFmtId="183" fontId="21" fillId="0" borderId="3" xfId="56" applyNumberFormat="1" applyFont="1" applyFill="1" applyBorder="1" applyAlignment="1" applyProtection="1">
      <alignment horizontal="center" vertical="center"/>
    </xf>
    <xf numFmtId="0" fontId="21" fillId="0" borderId="4" xfId="56" applyFont="1" applyBorder="1" applyAlignment="1" applyProtection="1">
      <alignment vertical="center"/>
    </xf>
    <xf numFmtId="183" fontId="21" fillId="0" borderId="1" xfId="56" applyNumberFormat="1" applyFont="1" applyFill="1" applyBorder="1" applyAlignment="1" applyProtection="1">
      <alignment horizontal="right" vertical="center"/>
    </xf>
    <xf numFmtId="0" fontId="21" fillId="0" borderId="1" xfId="56" applyFont="1" applyBorder="1" applyAlignment="1" applyProtection="1">
      <alignment horizontal="left" vertical="center"/>
    </xf>
    <xf numFmtId="0" fontId="7" fillId="0" borderId="1" xfId="56" applyFont="1" applyBorder="1" applyAlignment="1" applyProtection="1">
      <alignment horizontal="center" vertical="center"/>
    </xf>
    <xf numFmtId="0" fontId="7" fillId="0" borderId="1" xfId="56" applyFont="1" applyBorder="1" applyAlignment="1" applyProtection="1">
      <alignment vertical="center"/>
    </xf>
    <xf numFmtId="183" fontId="7" fillId="0" borderId="1" xfId="56" applyNumberFormat="1" applyFont="1" applyFill="1" applyBorder="1" applyAlignment="1" applyProtection="1">
      <alignment horizontal="right" vertical="center"/>
    </xf>
    <xf numFmtId="0" fontId="9" fillId="0" borderId="0" xfId="54" applyFont="1" applyAlignment="1">
      <alignment horizontal="center" vertical="center"/>
    </xf>
    <xf numFmtId="0" fontId="1" fillId="0" borderId="0" xfId="54" applyFont="1" applyAlignment="1">
      <alignment vertical="center"/>
    </xf>
    <xf numFmtId="0" fontId="1" fillId="0" borderId="0" xfId="54" applyFont="1" applyAlignment="1">
      <alignment horizontal="right" vertical="center"/>
    </xf>
    <xf numFmtId="0" fontId="10" fillId="0" borderId="1" xfId="54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82" fontId="10" fillId="0" borderId="1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182" fontId="8" fillId="2" borderId="1" xfId="0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 wrapText="1"/>
    </xf>
    <xf numFmtId="182" fontId="8" fillId="3" borderId="1" xfId="0" applyNumberFormat="1" applyFont="1" applyFill="1" applyBorder="1" applyAlignment="1">
      <alignment horizontal="right" vertical="center"/>
    </xf>
    <xf numFmtId="182" fontId="8" fillId="0" borderId="1" xfId="0" applyNumberFormat="1" applyFont="1" applyFill="1" applyBorder="1" applyAlignment="1">
      <alignment horizontal="right" vertical="center"/>
    </xf>
    <xf numFmtId="0" fontId="10" fillId="0" borderId="1" xfId="53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vertical="center"/>
    </xf>
    <xf numFmtId="182" fontId="7" fillId="0" borderId="1" xfId="3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distributed" vertical="center"/>
    </xf>
    <xf numFmtId="180" fontId="10" fillId="0" borderId="1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82" fontId="10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82" fontId="8" fillId="0" borderId="1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vertical="center"/>
    </xf>
    <xf numFmtId="0" fontId="7" fillId="0" borderId="1" xfId="30" applyNumberFormat="1" applyFont="1" applyFill="1" applyBorder="1" applyAlignment="1">
      <alignment vertical="center"/>
    </xf>
    <xf numFmtId="0" fontId="8" fillId="0" borderId="1" xfId="30" applyNumberFormat="1" applyFont="1" applyFill="1" applyBorder="1" applyAlignment="1">
      <alignment vertical="center"/>
    </xf>
    <xf numFmtId="0" fontId="10" fillId="0" borderId="1" xfId="53" applyNumberFormat="1" applyFont="1" applyFill="1" applyBorder="1" applyAlignment="1">
      <alignment horizontal="distributed" vertical="center"/>
    </xf>
    <xf numFmtId="179" fontId="10" fillId="0" borderId="1" xfId="53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82" fontId="0" fillId="0" borderId="1" xfId="0" applyNumberFormat="1" applyFont="1" applyFill="1" applyBorder="1" applyAlignment="1">
      <alignment vertical="center"/>
    </xf>
    <xf numFmtId="182" fontId="18" fillId="0" borderId="1" xfId="0" applyNumberFormat="1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_2013年体制结算12.31" xfId="50"/>
    <cellStyle name="40% - 强调文字颜色 6" xfId="51" builtinId="51"/>
    <cellStyle name="60% - 强调文字颜色 6" xfId="52" builtinId="52"/>
    <cellStyle name="常规_21湖北省2015年地方财政预算表（20150331报部）" xfId="53"/>
    <cellStyle name="常规 2" xfId="54"/>
    <cellStyle name="常规 5" xfId="55"/>
    <cellStyle name="常规 1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showZeros="0" workbookViewId="0">
      <pane ySplit="4" topLeftCell="A5" activePane="bottomLeft" state="frozen"/>
      <selection/>
      <selection pane="bottomLeft" activeCell="A3" sqref="$A1:$XFD1 $A3:$XFD3"/>
    </sheetView>
  </sheetViews>
  <sheetFormatPr defaultColWidth="9" defaultRowHeight="14.25" outlineLevelCol="3"/>
  <cols>
    <col min="1" max="1" width="30.625" style="21" customWidth="1"/>
    <col min="2" max="4" width="18.625" style="21" customWidth="1"/>
    <col min="5" max="16384" width="9" style="21"/>
  </cols>
  <sheetData>
    <row r="1" ht="20" customHeight="1" spans="1:1">
      <c r="A1" s="2" t="s">
        <v>0</v>
      </c>
    </row>
    <row r="2" s="2" customFormat="1" ht="40" customHeight="1" spans="1:4">
      <c r="A2" s="20" t="s">
        <v>1</v>
      </c>
      <c r="B2" s="20"/>
      <c r="C2" s="20"/>
      <c r="D2" s="20"/>
    </row>
    <row r="3" ht="20" customHeight="1" spans="1:4">
      <c r="A3" s="2"/>
      <c r="D3" s="6" t="s">
        <v>2</v>
      </c>
    </row>
    <row r="4" ht="40" customHeight="1" spans="1:4">
      <c r="A4" s="74" t="s">
        <v>3</v>
      </c>
      <c r="B4" s="23" t="s">
        <v>4</v>
      </c>
      <c r="C4" s="22" t="s">
        <v>5</v>
      </c>
      <c r="D4" s="22" t="s">
        <v>6</v>
      </c>
    </row>
    <row r="5" s="80" customFormat="1" ht="20" customHeight="1" spans="1:4">
      <c r="A5" s="81" t="s">
        <v>7</v>
      </c>
      <c r="B5" s="82">
        <f>SUM(B6:B21)</f>
        <v>439685.282669</v>
      </c>
      <c r="C5" s="82">
        <f>SUM(C6:C21)</f>
        <v>463868</v>
      </c>
      <c r="D5" s="79">
        <f t="shared" ref="D5:D24" si="0">IF(B5&lt;&gt;0,C5/B5*100,0)</f>
        <v>105.500006091676</v>
      </c>
    </row>
    <row r="6" ht="20" customHeight="1" spans="1:4">
      <c r="A6" s="83" t="s">
        <v>8</v>
      </c>
      <c r="B6" s="92">
        <v>177189</v>
      </c>
      <c r="C6" s="92">
        <v>186848</v>
      </c>
      <c r="D6" s="77">
        <f t="shared" si="0"/>
        <v>105.451241329879</v>
      </c>
    </row>
    <row r="7" ht="20" customHeight="1" spans="1:4">
      <c r="A7" s="83" t="s">
        <v>9</v>
      </c>
      <c r="B7" s="84">
        <v>61062</v>
      </c>
      <c r="C7" s="84">
        <v>64420</v>
      </c>
      <c r="D7" s="77">
        <f t="shared" si="0"/>
        <v>105.499328551309</v>
      </c>
    </row>
    <row r="8" ht="20" customHeight="1" spans="1:4">
      <c r="A8" s="83" t="s">
        <v>10</v>
      </c>
      <c r="B8" s="92"/>
      <c r="C8" s="92"/>
      <c r="D8" s="77">
        <f t="shared" si="0"/>
        <v>0</v>
      </c>
    </row>
    <row r="9" ht="20" customHeight="1" spans="1:4">
      <c r="A9" s="83" t="s">
        <v>11</v>
      </c>
      <c r="B9" s="92">
        <v>11826</v>
      </c>
      <c r="C9" s="92">
        <v>11600</v>
      </c>
      <c r="D9" s="77">
        <f t="shared" si="0"/>
        <v>98.0889565364451</v>
      </c>
    </row>
    <row r="10" ht="20" customHeight="1" spans="1:4">
      <c r="A10" s="83" t="s">
        <v>12</v>
      </c>
      <c r="B10" s="92">
        <v>2782</v>
      </c>
      <c r="C10" s="92">
        <v>3000</v>
      </c>
      <c r="D10" s="77">
        <f t="shared" si="0"/>
        <v>107.8360891445</v>
      </c>
    </row>
    <row r="11" ht="20" customHeight="1" spans="1:4">
      <c r="A11" s="83" t="s">
        <v>13</v>
      </c>
      <c r="B11" s="92">
        <v>23898</v>
      </c>
      <c r="C11" s="92">
        <v>25000</v>
      </c>
      <c r="D11" s="77">
        <f t="shared" si="0"/>
        <v>104.611264540966</v>
      </c>
    </row>
    <row r="12" ht="20" customHeight="1" spans="1:4">
      <c r="A12" s="83" t="s">
        <v>14</v>
      </c>
      <c r="B12" s="92">
        <v>16788</v>
      </c>
      <c r="C12" s="92">
        <v>18000</v>
      </c>
      <c r="D12" s="77">
        <f t="shared" si="0"/>
        <v>107.219442458899</v>
      </c>
    </row>
    <row r="13" ht="20" customHeight="1" spans="1:4">
      <c r="A13" s="83" t="s">
        <v>15</v>
      </c>
      <c r="B13" s="92">
        <v>7835</v>
      </c>
      <c r="C13" s="92">
        <v>8200</v>
      </c>
      <c r="D13" s="77">
        <f t="shared" si="0"/>
        <v>104.658583280153</v>
      </c>
    </row>
    <row r="14" ht="20" customHeight="1" spans="1:4">
      <c r="A14" s="83" t="s">
        <v>16</v>
      </c>
      <c r="B14" s="92">
        <v>23037</v>
      </c>
      <c r="C14" s="92">
        <v>25000</v>
      </c>
      <c r="D14" s="77">
        <f t="shared" si="0"/>
        <v>108.521074792725</v>
      </c>
    </row>
    <row r="15" ht="20" customHeight="1" spans="1:4">
      <c r="A15" s="83" t="s">
        <v>17</v>
      </c>
      <c r="B15" s="92">
        <v>51986.990753</v>
      </c>
      <c r="C15" s="92">
        <v>55000</v>
      </c>
      <c r="D15" s="77">
        <f t="shared" si="0"/>
        <v>105.795698507181</v>
      </c>
    </row>
    <row r="16" ht="20" customHeight="1" spans="1:4">
      <c r="A16" s="83" t="s">
        <v>18</v>
      </c>
      <c r="B16" s="92">
        <v>2986.943142</v>
      </c>
      <c r="C16" s="92">
        <v>3200</v>
      </c>
      <c r="D16" s="77">
        <f t="shared" si="0"/>
        <v>107.132939860962</v>
      </c>
    </row>
    <row r="17" ht="20" customHeight="1" spans="1:4">
      <c r="A17" s="83" t="s">
        <v>19</v>
      </c>
      <c r="B17" s="92">
        <v>4760</v>
      </c>
      <c r="C17" s="92">
        <v>5000</v>
      </c>
      <c r="D17" s="77">
        <f t="shared" si="0"/>
        <v>105.042016806723</v>
      </c>
    </row>
    <row r="18" ht="20" customHeight="1" spans="1:4">
      <c r="A18" s="83" t="s">
        <v>20</v>
      </c>
      <c r="B18" s="92">
        <v>52105</v>
      </c>
      <c r="C18" s="92">
        <v>55000</v>
      </c>
      <c r="D18" s="77">
        <f t="shared" si="0"/>
        <v>105.556088667114</v>
      </c>
    </row>
    <row r="19" ht="20" customHeight="1" spans="1:4">
      <c r="A19" s="83" t="s">
        <v>21</v>
      </c>
      <c r="B19" s="84"/>
      <c r="C19" s="84"/>
      <c r="D19" s="77">
        <f t="shared" si="0"/>
        <v>0</v>
      </c>
    </row>
    <row r="20" ht="20" customHeight="1" spans="1:4">
      <c r="A20" s="83" t="s">
        <v>22</v>
      </c>
      <c r="B20" s="92">
        <v>3365.414329</v>
      </c>
      <c r="C20" s="92">
        <v>3600</v>
      </c>
      <c r="D20" s="77">
        <f t="shared" si="0"/>
        <v>106.970484108853</v>
      </c>
    </row>
    <row r="21" ht="20" customHeight="1" spans="1:4">
      <c r="A21" s="83" t="s">
        <v>23</v>
      </c>
      <c r="B21" s="92">
        <v>63.934445</v>
      </c>
      <c r="C21" s="92"/>
      <c r="D21" s="77">
        <f t="shared" si="0"/>
        <v>0</v>
      </c>
    </row>
    <row r="22" s="80" customFormat="1" ht="20" customHeight="1" spans="1:4">
      <c r="A22" s="81" t="s">
        <v>24</v>
      </c>
      <c r="B22" s="93">
        <v>160806</v>
      </c>
      <c r="C22" s="93">
        <v>169632</v>
      </c>
      <c r="D22" s="79">
        <f t="shared" si="0"/>
        <v>105.488601171598</v>
      </c>
    </row>
    <row r="23" ht="20" customHeight="1" spans="1:4">
      <c r="A23" s="83"/>
      <c r="B23" s="84"/>
      <c r="C23" s="84"/>
      <c r="D23" s="77">
        <f t="shared" si="0"/>
        <v>0</v>
      </c>
    </row>
    <row r="24" s="80" customFormat="1" ht="20" customHeight="1" spans="1:4">
      <c r="A24" s="78" t="s">
        <v>25</v>
      </c>
      <c r="B24" s="82">
        <f>SUM(B5,B22)</f>
        <v>600491.282669</v>
      </c>
      <c r="C24" s="82">
        <f>SUM(C5,C22)</f>
        <v>633500</v>
      </c>
      <c r="D24" s="79">
        <f t="shared" si="0"/>
        <v>105.496951959783</v>
      </c>
    </row>
  </sheetData>
  <mergeCells count="1">
    <mergeCell ref="A2:D2"/>
  </mergeCells>
  <printOptions horizontalCentered="1"/>
  <pageMargins left="0.75" right="0.75" top="1" bottom="1" header="0.5" footer="0.5"/>
  <pageSetup paperSize="9" orientation="portrait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showGridLines="0" showZeros="0" workbookViewId="0">
      <selection activeCell="A3" sqref="$A1:$XFD1 $A3:$XFD3"/>
    </sheetView>
  </sheetViews>
  <sheetFormatPr defaultColWidth="9" defaultRowHeight="14.25" outlineLevelCol="3"/>
  <cols>
    <col min="1" max="1" width="30.625" style="21" customWidth="1"/>
    <col min="2" max="4" width="18.625" style="21" customWidth="1"/>
    <col min="5" max="16384" width="9" style="21"/>
  </cols>
  <sheetData>
    <row r="1" ht="20" customHeight="1" spans="1:1">
      <c r="A1" s="2" t="s">
        <v>26</v>
      </c>
    </row>
    <row r="2" s="2" customFormat="1" ht="40" customHeight="1" spans="1:4">
      <c r="A2" s="20" t="s">
        <v>27</v>
      </c>
      <c r="B2" s="20"/>
      <c r="C2" s="20"/>
      <c r="D2" s="20"/>
    </row>
    <row r="3" ht="20" customHeight="1" spans="1:4">
      <c r="A3" s="2"/>
      <c r="D3" s="6" t="s">
        <v>2</v>
      </c>
    </row>
    <row r="4" ht="40" customHeight="1" spans="1:4">
      <c r="A4" s="74" t="s">
        <v>28</v>
      </c>
      <c r="B4" s="23" t="s">
        <v>4</v>
      </c>
      <c r="C4" s="22" t="s">
        <v>5</v>
      </c>
      <c r="D4" s="22" t="s">
        <v>6</v>
      </c>
    </row>
    <row r="5" ht="20" customHeight="1" spans="1:4">
      <c r="A5" s="75" t="s">
        <v>29</v>
      </c>
      <c r="B5" s="85">
        <v>139189</v>
      </c>
      <c r="C5" s="85">
        <v>140050</v>
      </c>
      <c r="D5" s="77">
        <f t="shared" ref="D5:D30" si="0">IF(B5&lt;&gt;0,C5/B5*100,0)</f>
        <v>100.618583365065</v>
      </c>
    </row>
    <row r="6" ht="20" customHeight="1" spans="1:4">
      <c r="A6" s="75" t="s">
        <v>30</v>
      </c>
      <c r="B6" s="85">
        <v>42882</v>
      </c>
      <c r="C6" s="85">
        <f>44500+2000</f>
        <v>46500</v>
      </c>
      <c r="D6" s="77">
        <f t="shared" si="0"/>
        <v>108.437106478243</v>
      </c>
    </row>
    <row r="7" ht="20" customHeight="1" spans="1:4">
      <c r="A7" s="75" t="s">
        <v>31</v>
      </c>
      <c r="B7" s="85">
        <v>200181</v>
      </c>
      <c r="C7" s="85">
        <v>212000</v>
      </c>
      <c r="D7" s="77">
        <f t="shared" si="0"/>
        <v>105.904156738152</v>
      </c>
    </row>
    <row r="8" ht="20" customHeight="1" spans="1:4">
      <c r="A8" s="75" t="s">
        <v>32</v>
      </c>
      <c r="B8" s="85">
        <v>14597</v>
      </c>
      <c r="C8" s="85">
        <v>23700</v>
      </c>
      <c r="D8" s="77">
        <f t="shared" si="0"/>
        <v>162.362129204631</v>
      </c>
    </row>
    <row r="9" ht="20" customHeight="1" spans="1:4">
      <c r="A9" s="75" t="s">
        <v>33</v>
      </c>
      <c r="B9" s="85">
        <v>18670</v>
      </c>
      <c r="C9" s="85">
        <v>20890</v>
      </c>
      <c r="D9" s="77">
        <f t="shared" si="0"/>
        <v>111.890733797536</v>
      </c>
    </row>
    <row r="10" ht="20" customHeight="1" spans="1:4">
      <c r="A10" s="75" t="s">
        <v>34</v>
      </c>
      <c r="B10" s="85">
        <v>204139</v>
      </c>
      <c r="C10" s="85">
        <v>223000</v>
      </c>
      <c r="D10" s="77">
        <f t="shared" si="0"/>
        <v>109.239292834784</v>
      </c>
    </row>
    <row r="11" ht="20" customHeight="1" spans="1:4">
      <c r="A11" s="75" t="s">
        <v>35</v>
      </c>
      <c r="B11" s="85">
        <v>98172</v>
      </c>
      <c r="C11" s="85">
        <v>102000</v>
      </c>
      <c r="D11" s="77">
        <f t="shared" si="0"/>
        <v>103.899278816771</v>
      </c>
    </row>
    <row r="12" ht="20" customHeight="1" spans="1:4">
      <c r="A12" s="75" t="s">
        <v>36</v>
      </c>
      <c r="B12" s="85">
        <v>31074</v>
      </c>
      <c r="C12" s="85">
        <v>36000</v>
      </c>
      <c r="D12" s="77">
        <f t="shared" si="0"/>
        <v>115.852481173972</v>
      </c>
    </row>
    <row r="13" ht="20" customHeight="1" spans="1:4">
      <c r="A13" s="75" t="s">
        <v>37</v>
      </c>
      <c r="B13" s="85">
        <v>203058</v>
      </c>
      <c r="C13" s="85">
        <v>114000</v>
      </c>
      <c r="D13" s="77">
        <f t="shared" si="0"/>
        <v>56.1415950122625</v>
      </c>
    </row>
    <row r="14" ht="20" customHeight="1" spans="1:4">
      <c r="A14" s="75" t="s">
        <v>38</v>
      </c>
      <c r="B14" s="85">
        <v>119403</v>
      </c>
      <c r="C14" s="85">
        <v>82200</v>
      </c>
      <c r="D14" s="77">
        <f t="shared" si="0"/>
        <v>68.8424913946886</v>
      </c>
    </row>
    <row r="15" ht="20" customHeight="1" spans="1:4">
      <c r="A15" s="75" t="s">
        <v>39</v>
      </c>
      <c r="B15" s="85">
        <v>38483</v>
      </c>
      <c r="C15" s="85">
        <v>47000</v>
      </c>
      <c r="D15" s="77">
        <f t="shared" si="0"/>
        <v>122.131850427461</v>
      </c>
    </row>
    <row r="16" ht="20" customHeight="1" spans="1:4">
      <c r="A16" s="75" t="s">
        <v>40</v>
      </c>
      <c r="B16" s="85">
        <v>35287</v>
      </c>
      <c r="C16" s="85">
        <f>68000-7500</f>
        <v>60500</v>
      </c>
      <c r="D16" s="77">
        <f t="shared" si="0"/>
        <v>171.451242667271</v>
      </c>
    </row>
    <row r="17" ht="20" customHeight="1" spans="1:4">
      <c r="A17" s="75" t="s">
        <v>41</v>
      </c>
      <c r="B17" s="85">
        <v>1293</v>
      </c>
      <c r="C17" s="85">
        <v>1050</v>
      </c>
      <c r="D17" s="77">
        <f t="shared" si="0"/>
        <v>81.2064965197216</v>
      </c>
    </row>
    <row r="18" ht="20" customHeight="1" spans="1:4">
      <c r="A18" s="75" t="s">
        <v>42</v>
      </c>
      <c r="B18" s="85">
        <v>80</v>
      </c>
      <c r="C18" s="85">
        <v>282</v>
      </c>
      <c r="D18" s="77">
        <f t="shared" si="0"/>
        <v>352.5</v>
      </c>
    </row>
    <row r="19" ht="20" customHeight="1" spans="1:4">
      <c r="A19" s="75" t="s">
        <v>43</v>
      </c>
      <c r="B19" s="85">
        <v>533</v>
      </c>
      <c r="C19" s="85">
        <v>400</v>
      </c>
      <c r="D19" s="77">
        <f t="shared" si="0"/>
        <v>75.046904315197</v>
      </c>
    </row>
    <row r="20" ht="20" customHeight="1" spans="1:4">
      <c r="A20" s="75" t="s">
        <v>44</v>
      </c>
      <c r="B20" s="85">
        <v>32346</v>
      </c>
      <c r="C20" s="85">
        <v>23000</v>
      </c>
      <c r="D20" s="77">
        <f t="shared" si="0"/>
        <v>71.1061645953132</v>
      </c>
    </row>
    <row r="21" ht="20" customHeight="1" spans="1:4">
      <c r="A21" s="75" t="s">
        <v>45</v>
      </c>
      <c r="B21" s="85">
        <v>33267</v>
      </c>
      <c r="C21" s="85">
        <v>35500</v>
      </c>
      <c r="D21" s="77">
        <f t="shared" si="0"/>
        <v>106.712357591607</v>
      </c>
    </row>
    <row r="22" ht="20" customHeight="1" spans="1:4">
      <c r="A22" s="75" t="s">
        <v>46</v>
      </c>
      <c r="B22" s="85">
        <v>2838</v>
      </c>
      <c r="C22" s="85">
        <v>2800</v>
      </c>
      <c r="D22" s="77">
        <f t="shared" si="0"/>
        <v>98.661028893587</v>
      </c>
    </row>
    <row r="23" ht="20" customHeight="1" spans="1:4">
      <c r="A23" s="75" t="s">
        <v>47</v>
      </c>
      <c r="B23" s="85">
        <v>7579</v>
      </c>
      <c r="C23" s="85">
        <v>6100</v>
      </c>
      <c r="D23" s="77">
        <f t="shared" si="0"/>
        <v>80.4855521836654</v>
      </c>
    </row>
    <row r="24" ht="20" customHeight="1" spans="1:4">
      <c r="A24" s="75" t="s">
        <v>48</v>
      </c>
      <c r="B24" s="85"/>
      <c r="C24" s="85">
        <v>7500</v>
      </c>
      <c r="D24" s="77">
        <f t="shared" si="0"/>
        <v>0</v>
      </c>
    </row>
    <row r="25" ht="20" customHeight="1" spans="1:4">
      <c r="A25" s="75" t="s">
        <v>49</v>
      </c>
      <c r="B25" s="85">
        <v>3391</v>
      </c>
      <c r="C25" s="85">
        <f>1128+5500</f>
        <v>6628</v>
      </c>
      <c r="D25" s="77">
        <f t="shared" si="0"/>
        <v>195.458566794456</v>
      </c>
    </row>
    <row r="26" ht="20" customHeight="1" spans="1:4">
      <c r="A26" s="75" t="s">
        <v>50</v>
      </c>
      <c r="B26" s="86"/>
      <c r="C26" s="87"/>
      <c r="D26" s="77">
        <f t="shared" si="0"/>
        <v>0</v>
      </c>
    </row>
    <row r="27" ht="20" customHeight="1" spans="1:4">
      <c r="A27" s="75" t="s">
        <v>51</v>
      </c>
      <c r="B27" s="85">
        <v>26547</v>
      </c>
      <c r="C27" s="85">
        <v>24700</v>
      </c>
      <c r="D27" s="77">
        <f t="shared" si="0"/>
        <v>93.0425283459525</v>
      </c>
    </row>
    <row r="28" ht="20" customHeight="1" spans="1:4">
      <c r="A28" s="75" t="s">
        <v>52</v>
      </c>
      <c r="B28" s="85">
        <v>66</v>
      </c>
      <c r="C28" s="85"/>
      <c r="D28" s="77">
        <f t="shared" si="0"/>
        <v>0</v>
      </c>
    </row>
    <row r="29" ht="20" customHeight="1" spans="1:4">
      <c r="A29" s="75"/>
      <c r="B29" s="86"/>
      <c r="C29" s="87"/>
      <c r="D29" s="77">
        <f t="shared" si="0"/>
        <v>0</v>
      </c>
    </row>
    <row r="30" s="80" customFormat="1" ht="20" customHeight="1" spans="1:4">
      <c r="A30" s="88" t="s">
        <v>53</v>
      </c>
      <c r="B30" s="89">
        <f>SUM(B5:B28)</f>
        <v>1253075</v>
      </c>
      <c r="C30" s="89">
        <f>SUM(C5:C28)</f>
        <v>1215800</v>
      </c>
      <c r="D30" s="79">
        <f t="shared" si="0"/>
        <v>97.0253177184127</v>
      </c>
    </row>
    <row r="31" ht="20.15" customHeight="1" spans="4:4">
      <c r="D31" s="90"/>
    </row>
    <row r="32" ht="40.15" customHeight="1" spans="1:4">
      <c r="A32" s="91"/>
      <c r="B32" s="91"/>
      <c r="C32" s="91"/>
      <c r="D32" s="91"/>
    </row>
  </sheetData>
  <mergeCells count="2">
    <mergeCell ref="A2:D2"/>
    <mergeCell ref="A32:D32"/>
  </mergeCells>
  <printOptions horizontalCentered="1"/>
  <pageMargins left="0.751388888888889" right="0.751388888888889" top="1" bottom="1" header="0.5" footer="0.5"/>
  <pageSetup paperSize="9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Zeros="0" workbookViewId="0">
      <selection activeCell="A3" sqref="$A1:$XFD1 $A3:$XFD3"/>
    </sheetView>
  </sheetViews>
  <sheetFormatPr defaultColWidth="9" defaultRowHeight="14.25" outlineLevelCol="3"/>
  <cols>
    <col min="1" max="1" width="30.625" style="21" customWidth="1"/>
    <col min="2" max="4" width="18.625" style="21" customWidth="1"/>
    <col min="5" max="5" width="13" style="21" customWidth="1"/>
    <col min="6" max="16384" width="9" style="21"/>
  </cols>
  <sheetData>
    <row r="1" ht="20" customHeight="1" spans="1:1">
      <c r="A1" s="2" t="s">
        <v>54</v>
      </c>
    </row>
    <row r="2" s="2" customFormat="1" ht="40" customHeight="1" spans="1:4">
      <c r="A2" s="20" t="s">
        <v>55</v>
      </c>
      <c r="B2" s="20"/>
      <c r="C2" s="20"/>
      <c r="D2" s="20"/>
    </row>
    <row r="3" ht="20" customHeight="1" spans="1:4">
      <c r="A3" s="2"/>
      <c r="D3" s="6" t="s">
        <v>2</v>
      </c>
    </row>
    <row r="4" ht="40" customHeight="1" spans="1:4">
      <c r="A4" s="74" t="s">
        <v>3</v>
      </c>
      <c r="B4" s="23" t="s">
        <v>56</v>
      </c>
      <c r="C4" s="22" t="s">
        <v>5</v>
      </c>
      <c r="D4" s="22" t="s">
        <v>6</v>
      </c>
    </row>
    <row r="5" s="80" customFormat="1" ht="20" customHeight="1" spans="1:4">
      <c r="A5" s="81" t="s">
        <v>7</v>
      </c>
      <c r="B5" s="82">
        <f>SUM(B6:B21)</f>
        <v>83203</v>
      </c>
      <c r="C5" s="82">
        <f>SUM(C6:C21)</f>
        <v>87770</v>
      </c>
      <c r="D5" s="79">
        <f t="shared" ref="D5:D24" si="0">IF(B5&lt;&gt;0,C5/B5*100,0)</f>
        <v>105.488984772184</v>
      </c>
    </row>
    <row r="6" ht="20" customHeight="1" spans="1:4">
      <c r="A6" s="83" t="s">
        <v>8</v>
      </c>
      <c r="B6" s="84">
        <v>35905</v>
      </c>
      <c r="C6" s="84">
        <v>37880</v>
      </c>
      <c r="D6" s="77">
        <f t="shared" si="0"/>
        <v>105.500626653669</v>
      </c>
    </row>
    <row r="7" ht="20" customHeight="1" spans="1:4">
      <c r="A7" s="83" t="s">
        <v>57</v>
      </c>
      <c r="B7" s="84">
        <v>7929</v>
      </c>
      <c r="C7" s="84">
        <v>8400</v>
      </c>
      <c r="D7" s="77">
        <f t="shared" si="0"/>
        <v>105.940219447597</v>
      </c>
    </row>
    <row r="8" ht="20" customHeight="1" spans="1:4">
      <c r="A8" s="83" t="s">
        <v>9</v>
      </c>
      <c r="B8" s="84">
        <v>0</v>
      </c>
      <c r="C8" s="84">
        <v>0</v>
      </c>
      <c r="D8" s="77">
        <f t="shared" si="0"/>
        <v>0</v>
      </c>
    </row>
    <row r="9" ht="20" customHeight="1" spans="1:4">
      <c r="A9" s="83" t="s">
        <v>11</v>
      </c>
      <c r="B9" s="84">
        <v>2686</v>
      </c>
      <c r="C9" s="84">
        <v>2800</v>
      </c>
      <c r="D9" s="77">
        <f t="shared" si="0"/>
        <v>104.244229337305</v>
      </c>
    </row>
    <row r="10" ht="20" customHeight="1" spans="1:4">
      <c r="A10" s="83" t="s">
        <v>12</v>
      </c>
      <c r="B10" s="84">
        <v>2575</v>
      </c>
      <c r="C10" s="84">
        <v>2710</v>
      </c>
      <c r="D10" s="77">
        <f t="shared" si="0"/>
        <v>105.242718446602</v>
      </c>
    </row>
    <row r="11" ht="20" customHeight="1" spans="1:4">
      <c r="A11" s="83" t="s">
        <v>13</v>
      </c>
      <c r="B11" s="84">
        <v>4824</v>
      </c>
      <c r="C11" s="84">
        <v>5100</v>
      </c>
      <c r="D11" s="77">
        <f t="shared" si="0"/>
        <v>105.721393034826</v>
      </c>
    </row>
    <row r="12" ht="20" customHeight="1" spans="1:4">
      <c r="A12" s="83" t="s">
        <v>14</v>
      </c>
      <c r="B12" s="84">
        <v>4872</v>
      </c>
      <c r="C12" s="84">
        <v>5130</v>
      </c>
      <c r="D12" s="77">
        <f t="shared" si="0"/>
        <v>105.295566502463</v>
      </c>
    </row>
    <row r="13" ht="20" customHeight="1" spans="1:4">
      <c r="A13" s="83" t="s">
        <v>15</v>
      </c>
      <c r="B13" s="84">
        <v>1999</v>
      </c>
      <c r="C13" s="84">
        <v>2100</v>
      </c>
      <c r="D13" s="77">
        <f t="shared" si="0"/>
        <v>105.052526263132</v>
      </c>
    </row>
    <row r="14" ht="20" customHeight="1" spans="1:4">
      <c r="A14" s="83" t="s">
        <v>16</v>
      </c>
      <c r="B14" s="84">
        <v>4096</v>
      </c>
      <c r="C14" s="84">
        <v>4300</v>
      </c>
      <c r="D14" s="77">
        <f t="shared" si="0"/>
        <v>104.98046875</v>
      </c>
    </row>
    <row r="15" ht="20" customHeight="1" spans="1:4">
      <c r="A15" s="83" t="s">
        <v>17</v>
      </c>
      <c r="B15" s="84">
        <v>1647</v>
      </c>
      <c r="C15" s="84">
        <v>1740</v>
      </c>
      <c r="D15" s="77">
        <f t="shared" si="0"/>
        <v>105.646630236794</v>
      </c>
    </row>
    <row r="16" ht="20" customHeight="1" spans="1:4">
      <c r="A16" s="83" t="s">
        <v>18</v>
      </c>
      <c r="B16" s="84">
        <v>2840</v>
      </c>
      <c r="C16" s="84">
        <v>3000</v>
      </c>
      <c r="D16" s="77">
        <f t="shared" si="0"/>
        <v>105.633802816901</v>
      </c>
    </row>
    <row r="17" ht="20" customHeight="1" spans="1:4">
      <c r="A17" s="83" t="s">
        <v>19</v>
      </c>
      <c r="B17" s="84">
        <v>14</v>
      </c>
      <c r="C17" s="84">
        <v>15</v>
      </c>
      <c r="D17" s="77">
        <f t="shared" si="0"/>
        <v>107.142857142857</v>
      </c>
    </row>
    <row r="18" ht="20" customHeight="1" spans="1:4">
      <c r="A18" s="83" t="s">
        <v>20</v>
      </c>
      <c r="B18" s="84">
        <v>11454</v>
      </c>
      <c r="C18" s="84">
        <v>12095</v>
      </c>
      <c r="D18" s="77">
        <f t="shared" si="0"/>
        <v>105.596298236424</v>
      </c>
    </row>
    <row r="19" ht="20" customHeight="1" spans="1:4">
      <c r="A19" s="83" t="s">
        <v>21</v>
      </c>
      <c r="B19" s="84">
        <v>0</v>
      </c>
      <c r="C19" s="84">
        <v>0</v>
      </c>
      <c r="D19" s="77">
        <f t="shared" si="0"/>
        <v>0</v>
      </c>
    </row>
    <row r="20" ht="20" customHeight="1" spans="1:4">
      <c r="A20" s="83" t="s">
        <v>58</v>
      </c>
      <c r="B20" s="84">
        <v>2362</v>
      </c>
      <c r="C20" s="84">
        <v>2500</v>
      </c>
      <c r="D20" s="77">
        <f t="shared" si="0"/>
        <v>105.84250635055</v>
      </c>
    </row>
    <row r="21" ht="20" customHeight="1" spans="1:4">
      <c r="A21" s="83" t="s">
        <v>23</v>
      </c>
      <c r="B21" s="84">
        <v>0</v>
      </c>
      <c r="C21" s="84">
        <v>0</v>
      </c>
      <c r="D21" s="77">
        <f t="shared" si="0"/>
        <v>0</v>
      </c>
    </row>
    <row r="22" s="80" customFormat="1" ht="20" customHeight="1" spans="1:4">
      <c r="A22" s="81" t="s">
        <v>24</v>
      </c>
      <c r="B22" s="82">
        <v>116786</v>
      </c>
      <c r="C22" s="82">
        <v>123200</v>
      </c>
      <c r="D22" s="79">
        <f t="shared" si="0"/>
        <v>105.492096655421</v>
      </c>
    </row>
    <row r="23" ht="20" customHeight="1" spans="1:4">
      <c r="A23" s="83"/>
      <c r="B23" s="84"/>
      <c r="C23" s="84"/>
      <c r="D23" s="79">
        <f t="shared" si="0"/>
        <v>0</v>
      </c>
    </row>
    <row r="24" s="80" customFormat="1" ht="20" customHeight="1" spans="1:4">
      <c r="A24" s="78" t="s">
        <v>25</v>
      </c>
      <c r="B24" s="82">
        <f>SUM(B5,B22)</f>
        <v>199989</v>
      </c>
      <c r="C24" s="82">
        <f>SUM(C5,C22)</f>
        <v>210970</v>
      </c>
      <c r="D24" s="79">
        <f t="shared" si="0"/>
        <v>105.49080199411</v>
      </c>
    </row>
    <row r="25" ht="20.15" customHeight="1"/>
    <row r="26" ht="20.15" customHeight="1"/>
    <row r="27" ht="20.15" customHeight="1"/>
  </sheetData>
  <mergeCells count="1">
    <mergeCell ref="A2:D2"/>
  </mergeCells>
  <printOptions horizontalCentered="1"/>
  <pageMargins left="0.75" right="0.75" top="1" bottom="1" header="0.5" footer="0.5"/>
  <pageSetup paperSize="9" orientation="portrait" useFirstPageNumber="1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Zeros="0" workbookViewId="0">
      <pane ySplit="4" topLeftCell="A5" activePane="bottomLeft" state="frozen"/>
      <selection/>
      <selection pane="bottomLeft" activeCell="C15" sqref="C15"/>
    </sheetView>
  </sheetViews>
  <sheetFormatPr defaultColWidth="9" defaultRowHeight="14.25" outlineLevelCol="3"/>
  <cols>
    <col min="1" max="1" width="30.625" style="21" customWidth="1"/>
    <col min="2" max="4" width="18.625" style="21" customWidth="1"/>
    <col min="5" max="254" width="9" style="21"/>
    <col min="255" max="16384" width="9" style="1"/>
  </cols>
  <sheetData>
    <row r="1" s="21" customFormat="1" ht="20" customHeight="1" spans="1:1">
      <c r="A1" s="2" t="s">
        <v>59</v>
      </c>
    </row>
    <row r="2" s="2" customFormat="1" ht="40" customHeight="1" spans="1:4">
      <c r="A2" s="20" t="s">
        <v>60</v>
      </c>
      <c r="B2" s="20"/>
      <c r="C2" s="20"/>
      <c r="D2" s="20"/>
    </row>
    <row r="3" s="21" customFormat="1" ht="20" customHeight="1" spans="1:4">
      <c r="A3" s="2"/>
      <c r="D3" s="6" t="s">
        <v>2</v>
      </c>
    </row>
    <row r="4" s="21" customFormat="1" ht="40" customHeight="1" spans="1:4">
      <c r="A4" s="74" t="s">
        <v>28</v>
      </c>
      <c r="B4" s="23" t="s">
        <v>4</v>
      </c>
      <c r="C4" s="22" t="s">
        <v>5</v>
      </c>
      <c r="D4" s="22" t="s">
        <v>6</v>
      </c>
    </row>
    <row r="5" s="21" customFormat="1" ht="20" customHeight="1" spans="1:4">
      <c r="A5" s="75" t="s">
        <v>29</v>
      </c>
      <c r="B5" s="76">
        <v>59721</v>
      </c>
      <c r="C5" s="76">
        <v>62107</v>
      </c>
      <c r="D5" s="77">
        <f t="shared" ref="D5:D30" si="0">IF(B5&lt;&gt;0,C5/B5*100,0)</f>
        <v>103.995244553842</v>
      </c>
    </row>
    <row r="6" s="21" customFormat="1" ht="20" customHeight="1" spans="1:4">
      <c r="A6" s="75" t="s">
        <v>30</v>
      </c>
      <c r="B6" s="76">
        <v>26973</v>
      </c>
      <c r="C6" s="76">
        <v>46462</v>
      </c>
      <c r="D6" s="77">
        <f t="shared" si="0"/>
        <v>172.253735216698</v>
      </c>
    </row>
    <row r="7" s="21" customFormat="1" ht="20" customHeight="1" spans="1:4">
      <c r="A7" s="75" t="s">
        <v>31</v>
      </c>
      <c r="B7" s="76">
        <v>81484</v>
      </c>
      <c r="C7" s="76">
        <v>87871</v>
      </c>
      <c r="D7" s="77">
        <f t="shared" si="0"/>
        <v>107.83834863286</v>
      </c>
    </row>
    <row r="8" s="21" customFormat="1" ht="20" customHeight="1" spans="1:4">
      <c r="A8" s="75" t="s">
        <v>32</v>
      </c>
      <c r="B8" s="76">
        <v>8733</v>
      </c>
      <c r="C8" s="76">
        <v>12456</v>
      </c>
      <c r="D8" s="77">
        <f t="shared" si="0"/>
        <v>142.631398144967</v>
      </c>
    </row>
    <row r="9" s="21" customFormat="1" ht="20" customHeight="1" spans="1:4">
      <c r="A9" s="75" t="s">
        <v>33</v>
      </c>
      <c r="B9" s="76">
        <v>14048</v>
      </c>
      <c r="C9" s="76">
        <v>12170</v>
      </c>
      <c r="D9" s="77">
        <f t="shared" si="0"/>
        <v>86.6315489749431</v>
      </c>
    </row>
    <row r="10" s="21" customFormat="1" ht="20" customHeight="1" spans="1:4">
      <c r="A10" s="75" t="s">
        <v>34</v>
      </c>
      <c r="B10" s="76">
        <v>88642</v>
      </c>
      <c r="C10" s="76">
        <v>160123</v>
      </c>
      <c r="D10" s="77">
        <f t="shared" si="0"/>
        <v>180.640102885765</v>
      </c>
    </row>
    <row r="11" s="21" customFormat="1" ht="20" customHeight="1" spans="1:4">
      <c r="A11" s="75" t="s">
        <v>35</v>
      </c>
      <c r="B11" s="76">
        <v>39055</v>
      </c>
      <c r="C11" s="76">
        <v>66420</v>
      </c>
      <c r="D11" s="77">
        <f t="shared" si="0"/>
        <v>170.067853027781</v>
      </c>
    </row>
    <row r="12" s="21" customFormat="1" ht="20" customHeight="1" spans="1:4">
      <c r="A12" s="75" t="s">
        <v>36</v>
      </c>
      <c r="B12" s="76">
        <v>16364</v>
      </c>
      <c r="C12" s="76">
        <v>9395</v>
      </c>
      <c r="D12" s="77">
        <f t="shared" si="0"/>
        <v>57.4126130530433</v>
      </c>
    </row>
    <row r="13" s="21" customFormat="1" ht="20" customHeight="1" spans="1:4">
      <c r="A13" s="75" t="s">
        <v>37</v>
      </c>
      <c r="B13" s="76">
        <v>113184</v>
      </c>
      <c r="C13" s="76">
        <f>74358+7769</f>
        <v>82127</v>
      </c>
      <c r="D13" s="77">
        <f t="shared" si="0"/>
        <v>72.5606092733955</v>
      </c>
    </row>
    <row r="14" s="21" customFormat="1" ht="20" customHeight="1" spans="1:4">
      <c r="A14" s="75" t="s">
        <v>38</v>
      </c>
      <c r="B14" s="76">
        <v>43637</v>
      </c>
      <c r="C14" s="76">
        <v>29407</v>
      </c>
      <c r="D14" s="77">
        <f t="shared" si="0"/>
        <v>67.3900588949744</v>
      </c>
    </row>
    <row r="15" s="21" customFormat="1" ht="20" customHeight="1" spans="1:4">
      <c r="A15" s="75" t="s">
        <v>39</v>
      </c>
      <c r="B15" s="76">
        <v>34665</v>
      </c>
      <c r="C15" s="76">
        <v>9622</v>
      </c>
      <c r="D15" s="77">
        <f t="shared" si="0"/>
        <v>27.757103706909</v>
      </c>
    </row>
    <row r="16" s="21" customFormat="1" ht="20" customHeight="1" spans="1:4">
      <c r="A16" s="75" t="s">
        <v>40</v>
      </c>
      <c r="B16" s="76">
        <v>5024</v>
      </c>
      <c r="C16" s="76">
        <v>6277</v>
      </c>
      <c r="D16" s="77">
        <f t="shared" si="0"/>
        <v>124.940286624204</v>
      </c>
    </row>
    <row r="17" s="21" customFormat="1" ht="20" customHeight="1" spans="1:4">
      <c r="A17" s="75" t="s">
        <v>41</v>
      </c>
      <c r="B17" s="76">
        <v>659</v>
      </c>
      <c r="C17" s="76">
        <v>552</v>
      </c>
      <c r="D17" s="77">
        <f t="shared" si="0"/>
        <v>83.763277693475</v>
      </c>
    </row>
    <row r="18" s="21" customFormat="1" ht="20" customHeight="1" spans="1:4">
      <c r="A18" s="75" t="s">
        <v>42</v>
      </c>
      <c r="B18" s="76">
        <v>80</v>
      </c>
      <c r="C18" s="76">
        <v>241</v>
      </c>
      <c r="D18" s="77">
        <f t="shared" si="0"/>
        <v>301.25</v>
      </c>
    </row>
    <row r="19" s="21" customFormat="1" ht="20" customHeight="1" spans="1:4">
      <c r="A19" s="75" t="s">
        <v>43</v>
      </c>
      <c r="B19" s="76">
        <v>0</v>
      </c>
      <c r="C19" s="76">
        <v>400</v>
      </c>
      <c r="D19" s="77">
        <f t="shared" si="0"/>
        <v>0</v>
      </c>
    </row>
    <row r="20" s="21" customFormat="1" ht="20" customHeight="1" spans="1:4">
      <c r="A20" s="75" t="s">
        <v>44</v>
      </c>
      <c r="B20" s="76">
        <v>10208</v>
      </c>
      <c r="C20" s="76">
        <v>12613</v>
      </c>
      <c r="D20" s="77">
        <f t="shared" si="0"/>
        <v>123.559952978056</v>
      </c>
    </row>
    <row r="21" s="21" customFormat="1" ht="20" customHeight="1" spans="1:4">
      <c r="A21" s="75" t="s">
        <v>45</v>
      </c>
      <c r="B21" s="76">
        <v>19210</v>
      </c>
      <c r="C21" s="76">
        <v>7354</v>
      </c>
      <c r="D21" s="77">
        <f t="shared" si="0"/>
        <v>38.2821447162936</v>
      </c>
    </row>
    <row r="22" s="21" customFormat="1" ht="20" customHeight="1" spans="1:4">
      <c r="A22" s="75" t="s">
        <v>46</v>
      </c>
      <c r="B22" s="76">
        <v>2604</v>
      </c>
      <c r="C22" s="76">
        <v>150</v>
      </c>
      <c r="D22" s="77">
        <f t="shared" si="0"/>
        <v>5.76036866359447</v>
      </c>
    </row>
    <row r="23" s="21" customFormat="1" ht="20" customHeight="1" spans="1:4">
      <c r="A23" s="75" t="s">
        <v>47</v>
      </c>
      <c r="B23" s="76">
        <v>3264</v>
      </c>
      <c r="C23" s="76">
        <v>3380</v>
      </c>
      <c r="D23" s="77">
        <f t="shared" si="0"/>
        <v>103.553921568627</v>
      </c>
    </row>
    <row r="24" s="21" customFormat="1" ht="20" customHeight="1" spans="1:4">
      <c r="A24" s="75" t="s">
        <v>48</v>
      </c>
      <c r="B24" s="76">
        <v>0</v>
      </c>
      <c r="C24" s="76">
        <v>7500</v>
      </c>
      <c r="D24" s="77">
        <f t="shared" si="0"/>
        <v>0</v>
      </c>
    </row>
    <row r="25" s="21" customFormat="1" ht="20" customHeight="1" spans="1:4">
      <c r="A25" s="75" t="s">
        <v>49</v>
      </c>
      <c r="B25" s="76">
        <v>1274</v>
      </c>
      <c r="C25" s="76">
        <v>6499</v>
      </c>
      <c r="D25" s="77">
        <f t="shared" si="0"/>
        <v>510.125588697017</v>
      </c>
    </row>
    <row r="26" s="21" customFormat="1" ht="20" customHeight="1" spans="1:4">
      <c r="A26" s="75" t="s">
        <v>50</v>
      </c>
      <c r="B26" s="76">
        <v>0</v>
      </c>
      <c r="C26" s="76"/>
      <c r="D26" s="77">
        <f t="shared" si="0"/>
        <v>0</v>
      </c>
    </row>
    <row r="27" s="21" customFormat="1" ht="20" customHeight="1" spans="1:4">
      <c r="A27" s="75" t="s">
        <v>51</v>
      </c>
      <c r="B27" s="76">
        <v>24868</v>
      </c>
      <c r="C27" s="76">
        <v>24700</v>
      </c>
      <c r="D27" s="77">
        <f t="shared" si="0"/>
        <v>99.3244330062731</v>
      </c>
    </row>
    <row r="28" s="21" customFormat="1" ht="20" customHeight="1" spans="1:4">
      <c r="A28" s="75" t="s">
        <v>52</v>
      </c>
      <c r="B28" s="76">
        <v>66</v>
      </c>
      <c r="C28" s="76"/>
      <c r="D28" s="77">
        <f t="shared" si="0"/>
        <v>0</v>
      </c>
    </row>
    <row r="29" s="21" customFormat="1" ht="20" customHeight="1" spans="1:4">
      <c r="A29" s="75"/>
      <c r="B29" s="76"/>
      <c r="C29" s="76"/>
      <c r="D29" s="77">
        <f t="shared" si="0"/>
        <v>0</v>
      </c>
    </row>
    <row r="30" s="21" customFormat="1" ht="20" customHeight="1" spans="1:4">
      <c r="A30" s="78" t="s">
        <v>53</v>
      </c>
      <c r="B30" s="66">
        <f>SUM(B5:B29)</f>
        <v>593763</v>
      </c>
      <c r="C30" s="66">
        <f>SUM(C5:C27)</f>
        <v>647826</v>
      </c>
      <c r="D30" s="79">
        <f t="shared" si="0"/>
        <v>109.105148013601</v>
      </c>
    </row>
  </sheetData>
  <mergeCells count="1">
    <mergeCell ref="A2:D2"/>
  </mergeCells>
  <printOptions horizontalCentered="1"/>
  <pageMargins left="0.75" right="0.75" top="1" bottom="1" header="0.5" footer="0.5"/>
  <pageSetup paperSize="9" orientation="portrait" useFirstPageNumber="1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7"/>
  <sheetViews>
    <sheetView workbookViewId="0">
      <pane ySplit="4" topLeftCell="A5" activePane="bottomLeft" state="frozen"/>
      <selection/>
      <selection pane="bottomLeft" activeCell="C271" sqref="C271"/>
    </sheetView>
  </sheetViews>
  <sheetFormatPr defaultColWidth="9" defaultRowHeight="13.5" outlineLevelCol="2"/>
  <cols>
    <col min="1" max="1" width="16.625" customWidth="1"/>
    <col min="2" max="2" width="50.625" customWidth="1"/>
    <col min="3" max="3" width="15.625" customWidth="1"/>
  </cols>
  <sheetData>
    <row r="1" s="29" customFormat="1" ht="20" customHeight="1" spans="1:1">
      <c r="A1" s="47" t="s">
        <v>61</v>
      </c>
    </row>
    <row r="2" ht="40" customHeight="1" spans="1:3">
      <c r="A2" s="59" t="s">
        <v>62</v>
      </c>
      <c r="B2" s="59"/>
      <c r="C2" s="59"/>
    </row>
    <row r="3" s="29" customFormat="1" ht="20" customHeight="1" spans="1:3">
      <c r="A3" s="60"/>
      <c r="B3" s="60"/>
      <c r="C3" s="61" t="s">
        <v>2</v>
      </c>
    </row>
    <row r="4" ht="30" customHeight="1" spans="1:3">
      <c r="A4" s="62" t="s">
        <v>63</v>
      </c>
      <c r="B4" s="62" t="s">
        <v>64</v>
      </c>
      <c r="C4" s="63" t="s">
        <v>65</v>
      </c>
    </row>
    <row r="5" ht="15" customHeight="1" spans="1:3">
      <c r="A5" s="64"/>
      <c r="B5" s="65" t="s">
        <v>66</v>
      </c>
      <c r="C5" s="66">
        <f>SUM(C6,C108,C125,C142,C158,C178,C233,C271,C279,C299,C335,C339,C352,C356,C361,C363,C374,C379,C382,C391,C392,C395)</f>
        <v>647825.7</v>
      </c>
    </row>
    <row r="6" ht="15" customHeight="1" spans="1:3">
      <c r="A6" s="67" t="s">
        <v>67</v>
      </c>
      <c r="B6" s="68" t="s">
        <v>68</v>
      </c>
      <c r="C6" s="69">
        <f>SUM(C7,C14,C20,C27,C33,C38,C44,C47,C51,C55,C59,C66,C69,C72,C75,C80,C85,C88,C91,C95,C97,C105)</f>
        <v>62106.56</v>
      </c>
    </row>
    <row r="7" ht="15" customHeight="1" spans="1:3">
      <c r="A7" s="70" t="s">
        <v>69</v>
      </c>
      <c r="B7" s="71" t="s">
        <v>70</v>
      </c>
      <c r="C7" s="72">
        <f>SUM(C8:C13)</f>
        <v>1766.13</v>
      </c>
    </row>
    <row r="8" ht="15" customHeight="1" spans="1:3">
      <c r="A8" s="64" t="s">
        <v>71</v>
      </c>
      <c r="B8" s="65" t="s">
        <v>72</v>
      </c>
      <c r="C8" s="73">
        <f>1807-369.87</f>
        <v>1437.13</v>
      </c>
    </row>
    <row r="9" ht="15" customHeight="1" spans="1:3">
      <c r="A9" s="64" t="s">
        <v>73</v>
      </c>
      <c r="B9" s="65" t="s">
        <v>74</v>
      </c>
      <c r="C9" s="73">
        <v>50</v>
      </c>
    </row>
    <row r="10" ht="15" customHeight="1" spans="1:3">
      <c r="A10" s="64" t="s">
        <v>75</v>
      </c>
      <c r="B10" s="65" t="s">
        <v>76</v>
      </c>
      <c r="C10" s="73">
        <v>130</v>
      </c>
    </row>
    <row r="11" ht="15" customHeight="1" spans="1:3">
      <c r="A11" s="64" t="s">
        <v>77</v>
      </c>
      <c r="B11" s="65" t="s">
        <v>78</v>
      </c>
      <c r="C11" s="73">
        <v>20</v>
      </c>
    </row>
    <row r="12" ht="15" customHeight="1" spans="1:3">
      <c r="A12" s="64" t="s">
        <v>79</v>
      </c>
      <c r="B12" s="65" t="s">
        <v>80</v>
      </c>
      <c r="C12" s="73">
        <v>20</v>
      </c>
    </row>
    <row r="13" ht="15" customHeight="1" spans="1:3">
      <c r="A13" s="64" t="s">
        <v>81</v>
      </c>
      <c r="B13" s="65" t="s">
        <v>82</v>
      </c>
      <c r="C13" s="73">
        <v>109</v>
      </c>
    </row>
    <row r="14" ht="15" customHeight="1" spans="1:3">
      <c r="A14" s="70" t="s">
        <v>83</v>
      </c>
      <c r="B14" s="71" t="s">
        <v>84</v>
      </c>
      <c r="C14" s="72">
        <f>SUM(C15:C19)</f>
        <v>1380.01</v>
      </c>
    </row>
    <row r="15" ht="15" customHeight="1" spans="1:3">
      <c r="A15" s="64" t="s">
        <v>85</v>
      </c>
      <c r="B15" s="65" t="s">
        <v>86</v>
      </c>
      <c r="C15" s="73">
        <v>1152.01</v>
      </c>
    </row>
    <row r="16" ht="15" customHeight="1" spans="1:3">
      <c r="A16" s="64" t="s">
        <v>87</v>
      </c>
      <c r="B16" s="65" t="s">
        <v>88</v>
      </c>
      <c r="C16" s="73">
        <f>115-65</f>
        <v>50</v>
      </c>
    </row>
    <row r="17" ht="15" customHeight="1" spans="1:3">
      <c r="A17" s="64" t="s">
        <v>89</v>
      </c>
      <c r="B17" s="65" t="s">
        <v>90</v>
      </c>
      <c r="C17" s="73">
        <v>113</v>
      </c>
    </row>
    <row r="18" ht="15" customHeight="1" spans="1:3">
      <c r="A18" s="64" t="s">
        <v>91</v>
      </c>
      <c r="B18" s="65" t="s">
        <v>92</v>
      </c>
      <c r="C18" s="73">
        <v>35</v>
      </c>
    </row>
    <row r="19" ht="15" customHeight="1" spans="1:3">
      <c r="A19" s="64" t="s">
        <v>93</v>
      </c>
      <c r="B19" s="65" t="s">
        <v>94</v>
      </c>
      <c r="C19" s="73">
        <v>30</v>
      </c>
    </row>
    <row r="20" ht="15" customHeight="1" spans="1:3">
      <c r="A20" s="70" t="s">
        <v>95</v>
      </c>
      <c r="B20" s="71" t="s">
        <v>96</v>
      </c>
      <c r="C20" s="72">
        <f>SUM(C21:C26)</f>
        <v>9415.36</v>
      </c>
    </row>
    <row r="21" ht="15" customHeight="1" spans="1:3">
      <c r="A21" s="64" t="s">
        <v>97</v>
      </c>
      <c r="B21" s="65" t="s">
        <v>98</v>
      </c>
      <c r="C21" s="73">
        <f>2153.45+369.87</f>
        <v>2523.32</v>
      </c>
    </row>
    <row r="22" ht="15" customHeight="1" spans="1:3">
      <c r="A22" s="64" t="s">
        <v>99</v>
      </c>
      <c r="B22" s="65" t="s">
        <v>100</v>
      </c>
      <c r="C22" s="73">
        <f>3851+65</f>
        <v>3916</v>
      </c>
    </row>
    <row r="23" ht="15" customHeight="1" spans="1:3">
      <c r="A23" s="64" t="s">
        <v>101</v>
      </c>
      <c r="B23" s="65" t="s">
        <v>102</v>
      </c>
      <c r="C23" s="73">
        <v>2312.58</v>
      </c>
    </row>
    <row r="24" ht="15" customHeight="1" spans="1:3">
      <c r="A24" s="64" t="s">
        <v>103</v>
      </c>
      <c r="B24" s="65" t="s">
        <v>104</v>
      </c>
      <c r="C24" s="73">
        <v>360.03</v>
      </c>
    </row>
    <row r="25" ht="15" customHeight="1" spans="1:3">
      <c r="A25" s="64" t="s">
        <v>105</v>
      </c>
      <c r="B25" s="65" t="s">
        <v>106</v>
      </c>
      <c r="C25" s="73">
        <v>191.43</v>
      </c>
    </row>
    <row r="26" ht="15" customHeight="1" spans="1:3">
      <c r="A26" s="64" t="s">
        <v>107</v>
      </c>
      <c r="B26" s="65" t="s">
        <v>108</v>
      </c>
      <c r="C26" s="73">
        <v>112</v>
      </c>
    </row>
    <row r="27" ht="15" customHeight="1" spans="1:3">
      <c r="A27" s="70" t="s">
        <v>109</v>
      </c>
      <c r="B27" s="71" t="s">
        <v>110</v>
      </c>
      <c r="C27" s="72">
        <f>SUM(C28:C32)</f>
        <v>3788.02</v>
      </c>
    </row>
    <row r="28" ht="15" customHeight="1" spans="1:3">
      <c r="A28" s="64" t="s">
        <v>111</v>
      </c>
      <c r="B28" s="65" t="s">
        <v>112</v>
      </c>
      <c r="C28" s="73">
        <v>1356.61</v>
      </c>
    </row>
    <row r="29" ht="15" customHeight="1" spans="1:3">
      <c r="A29" s="64" t="s">
        <v>113</v>
      </c>
      <c r="B29" s="65" t="s">
        <v>114</v>
      </c>
      <c r="C29" s="73">
        <v>2101.16</v>
      </c>
    </row>
    <row r="30" ht="15" customHeight="1" spans="1:3">
      <c r="A30" s="64" t="s">
        <v>115</v>
      </c>
      <c r="B30" s="65" t="s">
        <v>116</v>
      </c>
      <c r="C30" s="73">
        <v>49.74</v>
      </c>
    </row>
    <row r="31" ht="15" customHeight="1" spans="1:3">
      <c r="A31" s="64" t="s">
        <v>117</v>
      </c>
      <c r="B31" s="65" t="s">
        <v>118</v>
      </c>
      <c r="C31" s="73">
        <v>156.51</v>
      </c>
    </row>
    <row r="32" ht="15" customHeight="1" spans="1:3">
      <c r="A32" s="64" t="s">
        <v>119</v>
      </c>
      <c r="B32" s="65" t="s">
        <v>120</v>
      </c>
      <c r="C32" s="73">
        <v>124</v>
      </c>
    </row>
    <row r="33" ht="15" customHeight="1" spans="1:3">
      <c r="A33" s="70" t="s">
        <v>121</v>
      </c>
      <c r="B33" s="71" t="s">
        <v>122</v>
      </c>
      <c r="C33" s="72">
        <f>SUM(C34:C37)</f>
        <v>710.56</v>
      </c>
    </row>
    <row r="34" ht="15" customHeight="1" spans="1:3">
      <c r="A34" s="64" t="s">
        <v>123</v>
      </c>
      <c r="B34" s="65" t="s">
        <v>124</v>
      </c>
      <c r="C34" s="73">
        <v>405.56</v>
      </c>
    </row>
    <row r="35" ht="15" customHeight="1" spans="1:3">
      <c r="A35" s="64" t="s">
        <v>125</v>
      </c>
      <c r="B35" s="65" t="s">
        <v>126</v>
      </c>
      <c r="C35" s="73">
        <v>10</v>
      </c>
    </row>
    <row r="36" ht="15" customHeight="1" spans="1:3">
      <c r="A36" s="64" t="s">
        <v>127</v>
      </c>
      <c r="B36" s="65" t="s">
        <v>128</v>
      </c>
      <c r="C36" s="73">
        <v>110</v>
      </c>
    </row>
    <row r="37" ht="15" customHeight="1" spans="1:3">
      <c r="A37" s="64" t="s">
        <v>129</v>
      </c>
      <c r="B37" s="65" t="s">
        <v>130</v>
      </c>
      <c r="C37" s="73">
        <v>185</v>
      </c>
    </row>
    <row r="38" ht="15" customHeight="1" spans="1:3">
      <c r="A38" s="70" t="s">
        <v>131</v>
      </c>
      <c r="B38" s="71" t="s">
        <v>132</v>
      </c>
      <c r="C38" s="72">
        <f>SUM(C39:C43)</f>
        <v>3637.26</v>
      </c>
    </row>
    <row r="39" ht="15" customHeight="1" spans="1:3">
      <c r="A39" s="64" t="s">
        <v>133</v>
      </c>
      <c r="B39" s="65" t="s">
        <v>134</v>
      </c>
      <c r="C39" s="73">
        <v>2052.21</v>
      </c>
    </row>
    <row r="40" ht="15" customHeight="1" spans="1:3">
      <c r="A40" s="64" t="s">
        <v>135</v>
      </c>
      <c r="B40" s="65" t="s">
        <v>136</v>
      </c>
      <c r="C40" s="73">
        <v>385.05</v>
      </c>
    </row>
    <row r="41" ht="15" customHeight="1" spans="1:3">
      <c r="A41" s="64" t="s">
        <v>137</v>
      </c>
      <c r="B41" s="65" t="s">
        <v>138</v>
      </c>
      <c r="C41" s="73">
        <v>860</v>
      </c>
    </row>
    <row r="42" ht="15" customHeight="1" spans="1:3">
      <c r="A42" s="64" t="s">
        <v>139</v>
      </c>
      <c r="B42" s="65" t="s">
        <v>140</v>
      </c>
      <c r="C42" s="73">
        <v>40</v>
      </c>
    </row>
    <row r="43" ht="15" customHeight="1" spans="1:3">
      <c r="A43" s="64" t="s">
        <v>141</v>
      </c>
      <c r="B43" s="65" t="s">
        <v>142</v>
      </c>
      <c r="C43" s="73">
        <v>300</v>
      </c>
    </row>
    <row r="44" ht="15" customHeight="1" spans="1:3">
      <c r="A44" s="70" t="s">
        <v>143</v>
      </c>
      <c r="B44" s="71" t="s">
        <v>144</v>
      </c>
      <c r="C44" s="72">
        <f>SUM(C45:C46)</f>
        <v>8300</v>
      </c>
    </row>
    <row r="45" ht="15" customHeight="1" spans="1:3">
      <c r="A45" s="64" t="s">
        <v>145</v>
      </c>
      <c r="B45" s="65" t="s">
        <v>146</v>
      </c>
      <c r="C45" s="73">
        <v>7800</v>
      </c>
    </row>
    <row r="46" ht="15" customHeight="1" spans="1:3">
      <c r="A46" s="64" t="s">
        <v>147</v>
      </c>
      <c r="B46" s="65" t="s">
        <v>148</v>
      </c>
      <c r="C46" s="73">
        <v>500</v>
      </c>
    </row>
    <row r="47" ht="15" customHeight="1" spans="1:3">
      <c r="A47" s="70" t="s">
        <v>149</v>
      </c>
      <c r="B47" s="71" t="s">
        <v>150</v>
      </c>
      <c r="C47" s="72">
        <f>SUM(C48:C50)</f>
        <v>1203.56</v>
      </c>
    </row>
    <row r="48" ht="15" customHeight="1" spans="1:3">
      <c r="A48" s="64" t="s">
        <v>151</v>
      </c>
      <c r="B48" s="65" t="s">
        <v>152</v>
      </c>
      <c r="C48" s="73">
        <v>853.56</v>
      </c>
    </row>
    <row r="49" ht="15" customHeight="1" spans="1:3">
      <c r="A49" s="64" t="s">
        <v>153</v>
      </c>
      <c r="B49" s="65" t="s">
        <v>154</v>
      </c>
      <c r="C49" s="73">
        <v>100</v>
      </c>
    </row>
    <row r="50" ht="15" customHeight="1" spans="1:3">
      <c r="A50" s="64" t="s">
        <v>155</v>
      </c>
      <c r="B50" s="65" t="s">
        <v>156</v>
      </c>
      <c r="C50" s="73">
        <v>250</v>
      </c>
    </row>
    <row r="51" ht="15" customHeight="1" spans="1:3">
      <c r="A51" s="70" t="s">
        <v>157</v>
      </c>
      <c r="B51" s="71" t="s">
        <v>158</v>
      </c>
      <c r="C51" s="72">
        <f>SUM(C52:C54)</f>
        <v>2214.05</v>
      </c>
    </row>
    <row r="52" ht="15" customHeight="1" spans="1:3">
      <c r="A52" s="64" t="s">
        <v>159</v>
      </c>
      <c r="B52" s="65" t="s">
        <v>160</v>
      </c>
      <c r="C52" s="73">
        <v>377.05</v>
      </c>
    </row>
    <row r="53" ht="15" customHeight="1" spans="1:3">
      <c r="A53" s="64" t="s">
        <v>161</v>
      </c>
      <c r="B53" s="65" t="s">
        <v>162</v>
      </c>
      <c r="C53" s="73">
        <v>15</v>
      </c>
    </row>
    <row r="54" ht="15" customHeight="1" spans="1:3">
      <c r="A54" s="64" t="s">
        <v>163</v>
      </c>
      <c r="B54" s="65" t="s">
        <v>164</v>
      </c>
      <c r="C54" s="73">
        <v>1822</v>
      </c>
    </row>
    <row r="55" ht="15" customHeight="1" spans="1:3">
      <c r="A55" s="70" t="s">
        <v>165</v>
      </c>
      <c r="B55" s="71" t="s">
        <v>166</v>
      </c>
      <c r="C55" s="72">
        <f>SUM(C56:C58)</f>
        <v>4513.3</v>
      </c>
    </row>
    <row r="56" ht="15" customHeight="1" spans="1:3">
      <c r="A56" s="64" t="s">
        <v>167</v>
      </c>
      <c r="B56" s="65" t="s">
        <v>168</v>
      </c>
      <c r="C56" s="73">
        <f>2955.27+128.03</f>
        <v>3083.3</v>
      </c>
    </row>
    <row r="57" ht="15" customHeight="1" spans="1:3">
      <c r="A57" s="64" t="s">
        <v>169</v>
      </c>
      <c r="B57" s="65" t="s">
        <v>170</v>
      </c>
      <c r="C57" s="73">
        <v>1130</v>
      </c>
    </row>
    <row r="58" ht="15" customHeight="1" spans="1:3">
      <c r="A58" s="64" t="s">
        <v>171</v>
      </c>
      <c r="B58" s="65" t="s">
        <v>172</v>
      </c>
      <c r="C58" s="73">
        <v>300</v>
      </c>
    </row>
    <row r="59" ht="15" customHeight="1" spans="1:3">
      <c r="A59" s="70" t="s">
        <v>173</v>
      </c>
      <c r="B59" s="71" t="s">
        <v>174</v>
      </c>
      <c r="C59" s="72">
        <f>SUM(C60:C65)</f>
        <v>2793.17</v>
      </c>
    </row>
    <row r="60" ht="15" customHeight="1" spans="1:3">
      <c r="A60" s="64" t="s">
        <v>175</v>
      </c>
      <c r="B60" s="65" t="s">
        <v>176</v>
      </c>
      <c r="C60" s="73">
        <f>872.3-128.03</f>
        <v>744.27</v>
      </c>
    </row>
    <row r="61" ht="15" customHeight="1" spans="1:3">
      <c r="A61" s="64" t="s">
        <v>177</v>
      </c>
      <c r="B61" s="65" t="s">
        <v>178</v>
      </c>
      <c r="C61" s="73">
        <v>95</v>
      </c>
    </row>
    <row r="62" ht="15" customHeight="1" spans="1:3">
      <c r="A62" s="64" t="s">
        <v>179</v>
      </c>
      <c r="B62" s="65" t="s">
        <v>180</v>
      </c>
      <c r="C62" s="73">
        <v>71</v>
      </c>
    </row>
    <row r="63" ht="15" customHeight="1" spans="1:3">
      <c r="A63" s="64" t="s">
        <v>181</v>
      </c>
      <c r="B63" s="65" t="s">
        <v>182</v>
      </c>
      <c r="C63" s="73">
        <v>400</v>
      </c>
    </row>
    <row r="64" ht="15" customHeight="1" spans="1:3">
      <c r="A64" s="64" t="s">
        <v>183</v>
      </c>
      <c r="B64" s="65" t="s">
        <v>184</v>
      </c>
      <c r="C64" s="73">
        <v>1295.9</v>
      </c>
    </row>
    <row r="65" ht="15" customHeight="1" spans="1:3">
      <c r="A65" s="64" t="s">
        <v>185</v>
      </c>
      <c r="B65" s="65" t="s">
        <v>186</v>
      </c>
      <c r="C65" s="73">
        <v>187</v>
      </c>
    </row>
    <row r="66" ht="15" customHeight="1" spans="1:3">
      <c r="A66" s="70" t="s">
        <v>187</v>
      </c>
      <c r="B66" s="71" t="s">
        <v>188</v>
      </c>
      <c r="C66" s="72">
        <f>SUM(C67:C68)</f>
        <v>163.34</v>
      </c>
    </row>
    <row r="67" ht="15" customHeight="1" spans="1:3">
      <c r="A67" s="64" t="s">
        <v>189</v>
      </c>
      <c r="B67" s="65" t="s">
        <v>190</v>
      </c>
      <c r="C67" s="73">
        <v>118.34</v>
      </c>
    </row>
    <row r="68" ht="15" customHeight="1" spans="1:3">
      <c r="A68" s="64" t="s">
        <v>191</v>
      </c>
      <c r="B68" s="65" t="s">
        <v>192</v>
      </c>
      <c r="C68" s="73">
        <v>45</v>
      </c>
    </row>
    <row r="69" ht="15" customHeight="1" spans="1:3">
      <c r="A69" s="70" t="s">
        <v>193</v>
      </c>
      <c r="B69" s="71" t="s">
        <v>194</v>
      </c>
      <c r="C69" s="72">
        <f>SUM(C70:C71)</f>
        <v>551.96</v>
      </c>
    </row>
    <row r="70" ht="15" customHeight="1" spans="1:3">
      <c r="A70" s="64" t="s">
        <v>195</v>
      </c>
      <c r="B70" s="65" t="s">
        <v>196</v>
      </c>
      <c r="C70" s="73">
        <v>446.57</v>
      </c>
    </row>
    <row r="71" ht="15" customHeight="1" spans="1:3">
      <c r="A71" s="64" t="s">
        <v>197</v>
      </c>
      <c r="B71" s="65" t="s">
        <v>198</v>
      </c>
      <c r="C71" s="73">
        <v>105.39</v>
      </c>
    </row>
    <row r="72" ht="15" customHeight="1" spans="1:3">
      <c r="A72" s="70" t="s">
        <v>199</v>
      </c>
      <c r="B72" s="71" t="s">
        <v>200</v>
      </c>
      <c r="C72" s="72">
        <f>SUM(C73:C74)</f>
        <v>512.52</v>
      </c>
    </row>
    <row r="73" ht="15" customHeight="1" spans="1:3">
      <c r="A73" s="64" t="s">
        <v>201</v>
      </c>
      <c r="B73" s="65" t="s">
        <v>202</v>
      </c>
      <c r="C73" s="73">
        <v>288.87</v>
      </c>
    </row>
    <row r="74" ht="15" customHeight="1" spans="1:3">
      <c r="A74" s="64" t="s">
        <v>203</v>
      </c>
      <c r="B74" s="65" t="s">
        <v>204</v>
      </c>
      <c r="C74" s="73">
        <v>223.65</v>
      </c>
    </row>
    <row r="75" ht="15" customHeight="1" spans="1:3">
      <c r="A75" s="70" t="s">
        <v>205</v>
      </c>
      <c r="B75" s="71" t="s">
        <v>206</v>
      </c>
      <c r="C75" s="72">
        <f>SUM(C76:C79)</f>
        <v>1412.06</v>
      </c>
    </row>
    <row r="76" ht="15" customHeight="1" spans="1:3">
      <c r="A76" s="64" t="s">
        <v>207</v>
      </c>
      <c r="B76" s="65" t="s">
        <v>208</v>
      </c>
      <c r="C76" s="73">
        <f>927.32+21.94</f>
        <v>949.26</v>
      </c>
    </row>
    <row r="77" ht="15" customHeight="1" spans="1:3">
      <c r="A77" s="64" t="s">
        <v>209</v>
      </c>
      <c r="B77" s="65" t="s">
        <v>210</v>
      </c>
      <c r="C77" s="73">
        <f>160+7</f>
        <v>167</v>
      </c>
    </row>
    <row r="78" ht="15" customHeight="1" spans="1:3">
      <c r="A78" s="64" t="s">
        <v>211</v>
      </c>
      <c r="B78" s="65" t="s">
        <v>212</v>
      </c>
      <c r="C78" s="73">
        <v>0.96</v>
      </c>
    </row>
    <row r="79" ht="15" customHeight="1" spans="1:3">
      <c r="A79" s="64" t="s">
        <v>213</v>
      </c>
      <c r="B79" s="65" t="s">
        <v>214</v>
      </c>
      <c r="C79" s="73">
        <f>258+36.84</f>
        <v>294.84</v>
      </c>
    </row>
    <row r="80" ht="15" customHeight="1" spans="1:3">
      <c r="A80" s="70" t="s">
        <v>215</v>
      </c>
      <c r="B80" s="71" t="s">
        <v>216</v>
      </c>
      <c r="C80" s="72">
        <f>SUM(C81:C84)</f>
        <v>5334.51</v>
      </c>
    </row>
    <row r="81" ht="15" customHeight="1" spans="1:3">
      <c r="A81" s="64" t="s">
        <v>217</v>
      </c>
      <c r="B81" s="65" t="s">
        <v>218</v>
      </c>
      <c r="C81" s="73">
        <v>3628.51</v>
      </c>
    </row>
    <row r="82" ht="15" customHeight="1" spans="1:3">
      <c r="A82" s="64" t="s">
        <v>219</v>
      </c>
      <c r="B82" s="65" t="s">
        <v>220</v>
      </c>
      <c r="C82" s="73">
        <f>7505-6485</f>
        <v>1020</v>
      </c>
    </row>
    <row r="83" ht="15" customHeight="1" spans="1:3">
      <c r="A83" s="64" t="s">
        <v>221</v>
      </c>
      <c r="B83" s="65" t="s">
        <v>222</v>
      </c>
      <c r="C83" s="73">
        <v>566</v>
      </c>
    </row>
    <row r="84" ht="15" customHeight="1" spans="1:3">
      <c r="A84" s="64" t="s">
        <v>223</v>
      </c>
      <c r="B84" s="65" t="s">
        <v>224</v>
      </c>
      <c r="C84" s="73">
        <v>120</v>
      </c>
    </row>
    <row r="85" ht="15" customHeight="1" spans="1:3">
      <c r="A85" s="70" t="s">
        <v>225</v>
      </c>
      <c r="B85" s="71" t="s">
        <v>226</v>
      </c>
      <c r="C85" s="72">
        <f>SUM(C86:C87)</f>
        <v>2726.78</v>
      </c>
    </row>
    <row r="86" ht="15" customHeight="1" spans="1:3">
      <c r="A86" s="64" t="s">
        <v>227</v>
      </c>
      <c r="B86" s="65" t="s">
        <v>228</v>
      </c>
      <c r="C86" s="73">
        <v>586.78</v>
      </c>
    </row>
    <row r="87" ht="15" customHeight="1" spans="1:3">
      <c r="A87" s="64" t="s">
        <v>229</v>
      </c>
      <c r="B87" s="65" t="s">
        <v>230</v>
      </c>
      <c r="C87" s="73">
        <v>2140</v>
      </c>
    </row>
    <row r="88" ht="15" customHeight="1" spans="1:3">
      <c r="A88" s="70" t="s">
        <v>231</v>
      </c>
      <c r="B88" s="71" t="s">
        <v>232</v>
      </c>
      <c r="C88" s="72">
        <f>SUM(C89:C90)</f>
        <v>1321.18</v>
      </c>
    </row>
    <row r="89" ht="15" customHeight="1" spans="1:3">
      <c r="A89" s="64" t="s">
        <v>233</v>
      </c>
      <c r="B89" s="65" t="s">
        <v>234</v>
      </c>
      <c r="C89" s="73">
        <v>576.18</v>
      </c>
    </row>
    <row r="90" ht="15" customHeight="1" spans="1:3">
      <c r="A90" s="64" t="s">
        <v>235</v>
      </c>
      <c r="B90" s="65" t="s">
        <v>236</v>
      </c>
      <c r="C90" s="73">
        <v>745</v>
      </c>
    </row>
    <row r="91" ht="15" customHeight="1" spans="1:3">
      <c r="A91" s="70" t="s">
        <v>237</v>
      </c>
      <c r="B91" s="71" t="s">
        <v>238</v>
      </c>
      <c r="C91" s="72">
        <f>SUM(C92:C94)</f>
        <v>727.89</v>
      </c>
    </row>
    <row r="92" ht="15" customHeight="1" spans="1:3">
      <c r="A92" s="64" t="s">
        <v>239</v>
      </c>
      <c r="B92" s="65" t="s">
        <v>240</v>
      </c>
      <c r="C92" s="73">
        <v>527.89</v>
      </c>
    </row>
    <row r="93" ht="15" customHeight="1" spans="1:3">
      <c r="A93" s="64" t="s">
        <v>241</v>
      </c>
      <c r="B93" s="65" t="s">
        <v>242</v>
      </c>
      <c r="C93" s="73">
        <v>120</v>
      </c>
    </row>
    <row r="94" ht="15" customHeight="1" spans="1:3">
      <c r="A94" s="64" t="s">
        <v>243</v>
      </c>
      <c r="B94" s="65" t="s">
        <v>244</v>
      </c>
      <c r="C94" s="73">
        <v>80</v>
      </c>
    </row>
    <row r="95" ht="15" customHeight="1" spans="1:3">
      <c r="A95" s="70" t="s">
        <v>245</v>
      </c>
      <c r="B95" s="71" t="s">
        <v>246</v>
      </c>
      <c r="C95" s="72">
        <f>SUM(C96)</f>
        <v>243.24</v>
      </c>
    </row>
    <row r="96" ht="15" customHeight="1" spans="1:3">
      <c r="A96" s="64" t="s">
        <v>247</v>
      </c>
      <c r="B96" s="65" t="s">
        <v>248</v>
      </c>
      <c r="C96" s="73">
        <v>243.24</v>
      </c>
    </row>
    <row r="97" ht="15" customHeight="1" spans="1:3">
      <c r="A97" s="70" t="s">
        <v>249</v>
      </c>
      <c r="B97" s="71" t="s">
        <v>250</v>
      </c>
      <c r="C97" s="72">
        <f>SUM(C98:C104)</f>
        <v>6288.66</v>
      </c>
    </row>
    <row r="98" ht="15" customHeight="1" spans="1:3">
      <c r="A98" s="64" t="s">
        <v>251</v>
      </c>
      <c r="B98" s="65" t="s">
        <v>252</v>
      </c>
      <c r="C98" s="73">
        <v>4460.91</v>
      </c>
    </row>
    <row r="99" ht="15" customHeight="1" spans="1:3">
      <c r="A99" s="64" t="s">
        <v>253</v>
      </c>
      <c r="B99" s="65" t="s">
        <v>254</v>
      </c>
      <c r="C99" s="73">
        <v>60</v>
      </c>
    </row>
    <row r="100" ht="15" customHeight="1" spans="1:3">
      <c r="A100" s="64" t="s">
        <v>255</v>
      </c>
      <c r="B100" s="65" t="s">
        <v>256</v>
      </c>
      <c r="C100" s="73">
        <v>160</v>
      </c>
    </row>
    <row r="101" ht="15" customHeight="1" spans="1:3">
      <c r="A101" s="64" t="s">
        <v>257</v>
      </c>
      <c r="B101" s="65" t="s">
        <v>258</v>
      </c>
      <c r="C101" s="73">
        <v>80</v>
      </c>
    </row>
    <row r="102" ht="15" customHeight="1" spans="1:3">
      <c r="A102" s="64" t="s">
        <v>259</v>
      </c>
      <c r="B102" s="65" t="s">
        <v>260</v>
      </c>
      <c r="C102" s="73">
        <v>278.71</v>
      </c>
    </row>
    <row r="103" ht="15" customHeight="1" spans="1:3">
      <c r="A103" s="64" t="s">
        <v>261</v>
      </c>
      <c r="B103" s="65" t="s">
        <v>262</v>
      </c>
      <c r="C103" s="73">
        <v>650</v>
      </c>
    </row>
    <row r="104" ht="15" customHeight="1" spans="1:3">
      <c r="A104" s="64" t="s">
        <v>263</v>
      </c>
      <c r="B104" s="65" t="s">
        <v>264</v>
      </c>
      <c r="C104" s="73">
        <v>599.04</v>
      </c>
    </row>
    <row r="105" ht="15" customHeight="1" spans="1:3">
      <c r="A105" s="70" t="s">
        <v>265</v>
      </c>
      <c r="B105" s="71" t="s">
        <v>266</v>
      </c>
      <c r="C105" s="72">
        <f>SUM(C106:C107)</f>
        <v>3103</v>
      </c>
    </row>
    <row r="106" ht="15" customHeight="1" spans="1:3">
      <c r="A106" s="64" t="s">
        <v>267</v>
      </c>
      <c r="B106" s="65" t="s">
        <v>268</v>
      </c>
      <c r="C106" s="73">
        <v>100</v>
      </c>
    </row>
    <row r="107" ht="15" customHeight="1" spans="1:3">
      <c r="A107" s="64" t="s">
        <v>269</v>
      </c>
      <c r="B107" s="65" t="s">
        <v>270</v>
      </c>
      <c r="C107" s="73">
        <f>56478-7800-17000-675-13000-15000</f>
        <v>3003</v>
      </c>
    </row>
    <row r="108" ht="15" customHeight="1" spans="1:3">
      <c r="A108" s="67" t="s">
        <v>271</v>
      </c>
      <c r="B108" s="68" t="s">
        <v>272</v>
      </c>
      <c r="C108" s="69">
        <f>SUM(C109,C111,C114,C116)</f>
        <v>46461.54</v>
      </c>
    </row>
    <row r="109" ht="15" customHeight="1" spans="1:3">
      <c r="A109" s="70" t="s">
        <v>273</v>
      </c>
      <c r="B109" s="71" t="s">
        <v>274</v>
      </c>
      <c r="C109" s="72">
        <f>SUM(C110)</f>
        <v>353</v>
      </c>
    </row>
    <row r="110" ht="15" customHeight="1" spans="1:3">
      <c r="A110" s="64" t="s">
        <v>275</v>
      </c>
      <c r="B110" s="65" t="s">
        <v>276</v>
      </c>
      <c r="C110" s="73">
        <v>353</v>
      </c>
    </row>
    <row r="111" ht="15" customHeight="1" spans="1:3">
      <c r="A111" s="70" t="s">
        <v>277</v>
      </c>
      <c r="B111" s="71" t="s">
        <v>278</v>
      </c>
      <c r="C111" s="72">
        <f>SUM(C112:C113)</f>
        <v>44465.27</v>
      </c>
    </row>
    <row r="112" ht="15" customHeight="1" spans="1:3">
      <c r="A112" s="64" t="s">
        <v>279</v>
      </c>
      <c r="B112" s="65" t="s">
        <v>280</v>
      </c>
      <c r="C112" s="73">
        <v>14902.27</v>
      </c>
    </row>
    <row r="113" ht="15" customHeight="1" spans="1:3">
      <c r="A113" s="64" t="s">
        <v>281</v>
      </c>
      <c r="B113" s="65" t="s">
        <v>282</v>
      </c>
      <c r="C113" s="73">
        <v>29563</v>
      </c>
    </row>
    <row r="114" ht="15" customHeight="1" spans="1:3">
      <c r="A114" s="70" t="s">
        <v>283</v>
      </c>
      <c r="B114" s="71" t="s">
        <v>284</v>
      </c>
      <c r="C114" s="72">
        <f>SUM(C115)</f>
        <v>79</v>
      </c>
    </row>
    <row r="115" ht="15" customHeight="1" spans="1:3">
      <c r="A115" s="64" t="s">
        <v>285</v>
      </c>
      <c r="B115" s="65" t="s">
        <v>286</v>
      </c>
      <c r="C115" s="73">
        <v>79</v>
      </c>
    </row>
    <row r="116" ht="15" customHeight="1" spans="1:3">
      <c r="A116" s="70" t="s">
        <v>287</v>
      </c>
      <c r="B116" s="71" t="s">
        <v>288</v>
      </c>
      <c r="C116" s="72">
        <f>SUM(C117:C124)</f>
        <v>1564.27</v>
      </c>
    </row>
    <row r="117" ht="15" customHeight="1" spans="1:3">
      <c r="A117" s="64" t="s">
        <v>289</v>
      </c>
      <c r="B117" s="65" t="s">
        <v>290</v>
      </c>
      <c r="C117" s="73">
        <v>872.27</v>
      </c>
    </row>
    <row r="118" ht="15" customHeight="1" spans="1:3">
      <c r="A118" s="64" t="s">
        <v>291</v>
      </c>
      <c r="B118" s="65" t="s">
        <v>292</v>
      </c>
      <c r="C118" s="73">
        <v>128</v>
      </c>
    </row>
    <row r="119" ht="15" customHeight="1" spans="1:3">
      <c r="A119" s="64" t="s">
        <v>293</v>
      </c>
      <c r="B119" s="65" t="s">
        <v>294</v>
      </c>
      <c r="C119" s="73">
        <v>10</v>
      </c>
    </row>
    <row r="120" ht="15" customHeight="1" spans="1:3">
      <c r="A120" s="64" t="s">
        <v>295</v>
      </c>
      <c r="B120" s="65" t="s">
        <v>296</v>
      </c>
      <c r="C120" s="73">
        <v>32</v>
      </c>
    </row>
    <row r="121" ht="15" customHeight="1" spans="1:3">
      <c r="A121" s="64" t="s">
        <v>297</v>
      </c>
      <c r="B121" s="65" t="s">
        <v>298</v>
      </c>
      <c r="C121" s="73">
        <v>171</v>
      </c>
    </row>
    <row r="122" ht="15" customHeight="1" spans="1:3">
      <c r="A122" s="64" t="s">
        <v>299</v>
      </c>
      <c r="B122" s="65" t="s">
        <v>300</v>
      </c>
      <c r="C122" s="73">
        <v>49</v>
      </c>
    </row>
    <row r="123" ht="15" customHeight="1" spans="1:3">
      <c r="A123" s="64" t="s">
        <v>301</v>
      </c>
      <c r="B123" s="65" t="s">
        <v>302</v>
      </c>
      <c r="C123" s="73">
        <v>28</v>
      </c>
    </row>
    <row r="124" ht="15" customHeight="1" spans="1:3">
      <c r="A124" s="64" t="s">
        <v>303</v>
      </c>
      <c r="B124" s="65" t="s">
        <v>304</v>
      </c>
      <c r="C124" s="73">
        <v>274</v>
      </c>
    </row>
    <row r="125" ht="15" customHeight="1" spans="1:3">
      <c r="A125" s="67" t="s">
        <v>305</v>
      </c>
      <c r="B125" s="68" t="s">
        <v>306</v>
      </c>
      <c r="C125" s="69">
        <f>SUM(C126,C130,C135,C138,C140)</f>
        <v>87871.15</v>
      </c>
    </row>
    <row r="126" ht="15" customHeight="1" spans="1:3">
      <c r="A126" s="70" t="s">
        <v>307</v>
      </c>
      <c r="B126" s="71" t="s">
        <v>308</v>
      </c>
      <c r="C126" s="72">
        <f>SUM(C127:C129)</f>
        <v>2100.26</v>
      </c>
    </row>
    <row r="127" ht="15" customHeight="1" spans="1:3">
      <c r="A127" s="64" t="s">
        <v>309</v>
      </c>
      <c r="B127" s="65" t="s">
        <v>310</v>
      </c>
      <c r="C127" s="73">
        <f>784.56-0.96</f>
        <v>783.6</v>
      </c>
    </row>
    <row r="128" ht="15" customHeight="1" spans="1:3">
      <c r="A128" s="64" t="s">
        <v>311</v>
      </c>
      <c r="B128" s="65" t="s">
        <v>312</v>
      </c>
      <c r="C128" s="73">
        <v>61</v>
      </c>
    </row>
    <row r="129" ht="15" customHeight="1" spans="1:3">
      <c r="A129" s="64" t="s">
        <v>313</v>
      </c>
      <c r="B129" s="65" t="s">
        <v>314</v>
      </c>
      <c r="C129" s="73">
        <v>1255.66</v>
      </c>
    </row>
    <row r="130" ht="15" customHeight="1" spans="1:3">
      <c r="A130" s="70" t="s">
        <v>315</v>
      </c>
      <c r="B130" s="71" t="s">
        <v>316</v>
      </c>
      <c r="C130" s="72">
        <f>SUM(C131:C134)</f>
        <v>66509.79</v>
      </c>
    </row>
    <row r="131" ht="15" customHeight="1" spans="1:3">
      <c r="A131" s="64" t="s">
        <v>317</v>
      </c>
      <c r="B131" s="65" t="s">
        <v>318</v>
      </c>
      <c r="C131" s="73">
        <f>2242.59+1000</f>
        <v>3242.59</v>
      </c>
    </row>
    <row r="132" ht="15" customHeight="1" spans="1:3">
      <c r="A132" s="64" t="s">
        <v>319</v>
      </c>
      <c r="B132" s="65" t="s">
        <v>320</v>
      </c>
      <c r="C132" s="73">
        <f>23623.26+2000</f>
        <v>25623.26</v>
      </c>
    </row>
    <row r="133" ht="15" customHeight="1" spans="1:3">
      <c r="A133" s="64" t="s">
        <v>321</v>
      </c>
      <c r="B133" s="65" t="s">
        <v>322</v>
      </c>
      <c r="C133" s="73">
        <f>12204.14+10000+675</f>
        <v>22879.14</v>
      </c>
    </row>
    <row r="134" ht="15" customHeight="1" spans="1:3">
      <c r="A134" s="64" t="s">
        <v>323</v>
      </c>
      <c r="B134" s="65" t="s">
        <v>324</v>
      </c>
      <c r="C134" s="73">
        <f>10764.8+4000</f>
        <v>14764.8</v>
      </c>
    </row>
    <row r="135" ht="15" customHeight="1" spans="1:3">
      <c r="A135" s="70" t="s">
        <v>325</v>
      </c>
      <c r="B135" s="71" t="s">
        <v>326</v>
      </c>
      <c r="C135" s="72">
        <f>SUM(C136:C137)</f>
        <v>17513.12</v>
      </c>
    </row>
    <row r="136" ht="15" customHeight="1" spans="1:3">
      <c r="A136" s="64" t="s">
        <v>327</v>
      </c>
      <c r="B136" s="65" t="s">
        <v>328</v>
      </c>
      <c r="C136" s="73">
        <v>3906.12</v>
      </c>
    </row>
    <row r="137" ht="15" customHeight="1" spans="1:3">
      <c r="A137" s="64" t="s">
        <v>329</v>
      </c>
      <c r="B137" s="65" t="s">
        <v>330</v>
      </c>
      <c r="C137" s="73">
        <v>13607</v>
      </c>
    </row>
    <row r="138" ht="15" customHeight="1" spans="1:3">
      <c r="A138" s="70" t="s">
        <v>331</v>
      </c>
      <c r="B138" s="71" t="s">
        <v>332</v>
      </c>
      <c r="C138" s="72">
        <f>SUM(C139)</f>
        <v>379.33</v>
      </c>
    </row>
    <row r="139" ht="15" customHeight="1" spans="1:3">
      <c r="A139" s="64" t="s">
        <v>333</v>
      </c>
      <c r="B139" s="65" t="s">
        <v>334</v>
      </c>
      <c r="C139" s="73">
        <v>379.33</v>
      </c>
    </row>
    <row r="140" ht="15" customHeight="1" spans="1:3">
      <c r="A140" s="70" t="s">
        <v>335</v>
      </c>
      <c r="B140" s="71" t="s">
        <v>336</v>
      </c>
      <c r="C140" s="72">
        <f>SUM(C141:C141)</f>
        <v>1368.65</v>
      </c>
    </row>
    <row r="141" ht="15" customHeight="1" spans="1:3">
      <c r="A141" s="64" t="s">
        <v>337</v>
      </c>
      <c r="B141" s="65" t="s">
        <v>338</v>
      </c>
      <c r="C141" s="73">
        <f>1366.11+0.96+1.58</f>
        <v>1368.65</v>
      </c>
    </row>
    <row r="142" ht="15" customHeight="1" spans="1:3">
      <c r="A142" s="67" t="s">
        <v>339</v>
      </c>
      <c r="B142" s="68" t="s">
        <v>340</v>
      </c>
      <c r="C142" s="69">
        <f>SUM(C143,C146,C148,C150,C153)</f>
        <v>12456.02</v>
      </c>
    </row>
    <row r="143" ht="15" customHeight="1" spans="1:3">
      <c r="A143" s="70" t="s">
        <v>341</v>
      </c>
      <c r="B143" s="71" t="s">
        <v>342</v>
      </c>
      <c r="C143" s="72">
        <f>SUM(C144:C145)</f>
        <v>625.82</v>
      </c>
    </row>
    <row r="144" ht="15" customHeight="1" spans="1:3">
      <c r="A144" s="64" t="s">
        <v>343</v>
      </c>
      <c r="B144" s="65" t="s">
        <v>344</v>
      </c>
      <c r="C144" s="73">
        <v>475.82</v>
      </c>
    </row>
    <row r="145" ht="15" customHeight="1" spans="1:3">
      <c r="A145" s="64" t="s">
        <v>345</v>
      </c>
      <c r="B145" s="65" t="s">
        <v>346</v>
      </c>
      <c r="C145" s="73">
        <v>150</v>
      </c>
    </row>
    <row r="146" ht="15" customHeight="1" spans="1:3">
      <c r="A146" s="70" t="s">
        <v>347</v>
      </c>
      <c r="B146" s="71" t="s">
        <v>348</v>
      </c>
      <c r="C146" s="72">
        <f>SUM(C147)</f>
        <v>11200</v>
      </c>
    </row>
    <row r="147" ht="15" customHeight="1" spans="1:3">
      <c r="A147" s="64" t="s">
        <v>349</v>
      </c>
      <c r="B147" s="65" t="s">
        <v>350</v>
      </c>
      <c r="C147" s="73">
        <v>11200</v>
      </c>
    </row>
    <row r="148" ht="15" customHeight="1" spans="1:3">
      <c r="A148" s="70" t="s">
        <v>351</v>
      </c>
      <c r="B148" s="71" t="s">
        <v>352</v>
      </c>
      <c r="C148" s="72">
        <f>SUM(C149)</f>
        <v>15</v>
      </c>
    </row>
    <row r="149" ht="15" customHeight="1" spans="1:3">
      <c r="A149" s="64" t="s">
        <v>353</v>
      </c>
      <c r="B149" s="65" t="s">
        <v>354</v>
      </c>
      <c r="C149" s="73">
        <v>15</v>
      </c>
    </row>
    <row r="150" ht="15" customHeight="1" spans="1:3">
      <c r="A150" s="70" t="s">
        <v>355</v>
      </c>
      <c r="B150" s="71" t="s">
        <v>356</v>
      </c>
      <c r="C150" s="72">
        <f>SUM(C151:C152)</f>
        <v>146.32</v>
      </c>
    </row>
    <row r="151" ht="15" customHeight="1" spans="1:3">
      <c r="A151" s="64" t="s">
        <v>357</v>
      </c>
      <c r="B151" s="65" t="s">
        <v>358</v>
      </c>
      <c r="C151" s="73">
        <v>131.32</v>
      </c>
    </row>
    <row r="152" ht="15" customHeight="1" spans="1:3">
      <c r="A152" s="64" t="s">
        <v>359</v>
      </c>
      <c r="B152" s="65" t="s">
        <v>360</v>
      </c>
      <c r="C152" s="73">
        <v>15</v>
      </c>
    </row>
    <row r="153" ht="15" customHeight="1" spans="1:3">
      <c r="A153" s="70" t="s">
        <v>361</v>
      </c>
      <c r="B153" s="71" t="s">
        <v>362</v>
      </c>
      <c r="C153" s="72">
        <f>SUM(C154:C157)</f>
        <v>468.88</v>
      </c>
    </row>
    <row r="154" ht="15" customHeight="1" spans="1:3">
      <c r="A154" s="64" t="s">
        <v>363</v>
      </c>
      <c r="B154" s="65" t="s">
        <v>364</v>
      </c>
      <c r="C154" s="73">
        <v>177.88</v>
      </c>
    </row>
    <row r="155" ht="15" customHeight="1" spans="1:3">
      <c r="A155" s="64" t="s">
        <v>365</v>
      </c>
      <c r="B155" s="65" t="s">
        <v>366</v>
      </c>
      <c r="C155" s="73">
        <v>115</v>
      </c>
    </row>
    <row r="156" ht="15" customHeight="1" spans="1:3">
      <c r="A156" s="64" t="s">
        <v>367</v>
      </c>
      <c r="B156" s="65" t="s">
        <v>368</v>
      </c>
      <c r="C156" s="73">
        <v>146</v>
      </c>
    </row>
    <row r="157" ht="15" customHeight="1" spans="1:3">
      <c r="A157" s="64" t="s">
        <v>369</v>
      </c>
      <c r="B157" s="65" t="s">
        <v>370</v>
      </c>
      <c r="C157" s="73">
        <v>30</v>
      </c>
    </row>
    <row r="158" ht="15" customHeight="1" spans="1:3">
      <c r="A158" s="67" t="s">
        <v>371</v>
      </c>
      <c r="B158" s="68" t="s">
        <v>372</v>
      </c>
      <c r="C158" s="69">
        <f>SUM(C159,C166,C168,C171,C174,C176)</f>
        <v>12170.48</v>
      </c>
    </row>
    <row r="159" ht="15" customHeight="1" spans="1:3">
      <c r="A159" s="70" t="s">
        <v>373</v>
      </c>
      <c r="B159" s="71" t="s">
        <v>374</v>
      </c>
      <c r="C159" s="72">
        <f>SUM(C160:C165)</f>
        <v>3215.12</v>
      </c>
    </row>
    <row r="160" ht="15" customHeight="1" spans="1:3">
      <c r="A160" s="64" t="s">
        <v>375</v>
      </c>
      <c r="B160" s="65" t="s">
        <v>376</v>
      </c>
      <c r="C160" s="73">
        <v>777.31</v>
      </c>
    </row>
    <row r="161" ht="15" customHeight="1" spans="1:3">
      <c r="A161" s="64" t="s">
        <v>377</v>
      </c>
      <c r="B161" s="65" t="s">
        <v>378</v>
      </c>
      <c r="C161" s="73">
        <v>463</v>
      </c>
    </row>
    <row r="162" ht="15" customHeight="1" spans="1:3">
      <c r="A162" s="64" t="s">
        <v>379</v>
      </c>
      <c r="B162" s="65" t="s">
        <v>380</v>
      </c>
      <c r="C162" s="73">
        <v>471.7</v>
      </c>
    </row>
    <row r="163" ht="15" customHeight="1" spans="1:3">
      <c r="A163" s="64" t="s">
        <v>381</v>
      </c>
      <c r="B163" s="65" t="s">
        <v>382</v>
      </c>
      <c r="C163" s="73">
        <v>620</v>
      </c>
    </row>
    <row r="164" ht="15" customHeight="1" spans="1:3">
      <c r="A164" s="64" t="s">
        <v>383</v>
      </c>
      <c r="B164" s="65" t="s">
        <v>384</v>
      </c>
      <c r="C164" s="73">
        <v>840.5</v>
      </c>
    </row>
    <row r="165" ht="15" customHeight="1" spans="1:3">
      <c r="A165" s="64" t="s">
        <v>385</v>
      </c>
      <c r="B165" s="65" t="s">
        <v>386</v>
      </c>
      <c r="C165" s="73">
        <v>42.61</v>
      </c>
    </row>
    <row r="166" ht="15" customHeight="1" spans="1:3">
      <c r="A166" s="70" t="s">
        <v>387</v>
      </c>
      <c r="B166" s="71" t="s">
        <v>388</v>
      </c>
      <c r="C166" s="72">
        <f>SUM(C167)</f>
        <v>1443.21</v>
      </c>
    </row>
    <row r="167" ht="15" customHeight="1" spans="1:3">
      <c r="A167" s="64" t="s">
        <v>389</v>
      </c>
      <c r="B167" s="65" t="s">
        <v>390</v>
      </c>
      <c r="C167" s="73">
        <v>1443.21</v>
      </c>
    </row>
    <row r="168" ht="15" customHeight="1" spans="1:3">
      <c r="A168" s="70" t="s">
        <v>391</v>
      </c>
      <c r="B168" s="71" t="s">
        <v>392</v>
      </c>
      <c r="C168" s="72">
        <f>SUM(C169:C170)</f>
        <v>391.38</v>
      </c>
    </row>
    <row r="169" ht="15" customHeight="1" spans="1:3">
      <c r="A169" s="64" t="s">
        <v>393</v>
      </c>
      <c r="B169" s="65" t="s">
        <v>394</v>
      </c>
      <c r="C169" s="73">
        <v>30</v>
      </c>
    </row>
    <row r="170" ht="15" customHeight="1" spans="1:3">
      <c r="A170" s="64" t="s">
        <v>395</v>
      </c>
      <c r="B170" s="65" t="s">
        <v>396</v>
      </c>
      <c r="C170" s="73">
        <v>361.38</v>
      </c>
    </row>
    <row r="171" ht="15" customHeight="1" spans="1:3">
      <c r="A171" s="70" t="s">
        <v>397</v>
      </c>
      <c r="B171" s="71" t="s">
        <v>398</v>
      </c>
      <c r="C171" s="72">
        <f>SUM(C172:C173)</f>
        <v>4770</v>
      </c>
    </row>
    <row r="172" ht="15" customHeight="1" spans="1:3">
      <c r="A172" s="64" t="s">
        <v>399</v>
      </c>
      <c r="B172" s="65" t="s">
        <v>400</v>
      </c>
      <c r="C172" s="73">
        <v>470</v>
      </c>
    </row>
    <row r="173" ht="15" customHeight="1" spans="1:3">
      <c r="A173" s="64" t="s">
        <v>401</v>
      </c>
      <c r="B173" s="65" t="s">
        <v>402</v>
      </c>
      <c r="C173" s="73">
        <v>4300</v>
      </c>
    </row>
    <row r="174" ht="15" customHeight="1" spans="1:3">
      <c r="A174" s="70" t="s">
        <v>403</v>
      </c>
      <c r="B174" s="71" t="s">
        <v>404</v>
      </c>
      <c r="C174" s="72">
        <f>SUM(C175)</f>
        <v>1850.77</v>
      </c>
    </row>
    <row r="175" ht="15" customHeight="1" spans="1:3">
      <c r="A175" s="64" t="s">
        <v>405</v>
      </c>
      <c r="B175" s="65" t="s">
        <v>406</v>
      </c>
      <c r="C175" s="73">
        <v>1850.77</v>
      </c>
    </row>
    <row r="176" ht="15" customHeight="1" spans="1:3">
      <c r="A176" s="70" t="s">
        <v>407</v>
      </c>
      <c r="B176" s="71" t="s">
        <v>408</v>
      </c>
      <c r="C176" s="72">
        <f>SUM(C177)</f>
        <v>500</v>
      </c>
    </row>
    <row r="177" ht="15" customHeight="1" spans="1:3">
      <c r="A177" s="64" t="s">
        <v>409</v>
      </c>
      <c r="B177" s="65" t="s">
        <v>410</v>
      </c>
      <c r="C177" s="73">
        <v>500</v>
      </c>
    </row>
    <row r="178" ht="15" customHeight="1" spans="1:3">
      <c r="A178" s="67" t="s">
        <v>411</v>
      </c>
      <c r="B178" s="68" t="s">
        <v>412</v>
      </c>
      <c r="C178" s="69">
        <f>SUM(C179,C188,C193,C198,C200,C204,C209,C214,C219,C222,C224,C227)</f>
        <v>160122.71</v>
      </c>
    </row>
    <row r="179" ht="15" customHeight="1" spans="1:3">
      <c r="A179" s="70" t="s">
        <v>413</v>
      </c>
      <c r="B179" s="71" t="s">
        <v>414</v>
      </c>
      <c r="C179" s="72">
        <f>SUM(C180:C187)</f>
        <v>2966.78</v>
      </c>
    </row>
    <row r="180" ht="15" customHeight="1" spans="1:3">
      <c r="A180" s="64" t="s">
        <v>415</v>
      </c>
      <c r="B180" s="65" t="s">
        <v>416</v>
      </c>
      <c r="C180" s="73">
        <f>1124.98-21.94</f>
        <v>1103.04</v>
      </c>
    </row>
    <row r="181" ht="15" customHeight="1" spans="1:3">
      <c r="A181" s="64" t="s">
        <v>417</v>
      </c>
      <c r="B181" s="65" t="s">
        <v>418</v>
      </c>
      <c r="C181" s="73">
        <f>357.2-7</f>
        <v>350.2</v>
      </c>
    </row>
    <row r="182" ht="15" customHeight="1" spans="1:3">
      <c r="A182" s="64" t="s">
        <v>419</v>
      </c>
      <c r="B182" s="65" t="s">
        <v>420</v>
      </c>
      <c r="C182" s="73">
        <v>240</v>
      </c>
    </row>
    <row r="183" ht="15" customHeight="1" spans="1:3">
      <c r="A183" s="64" t="s">
        <v>421</v>
      </c>
      <c r="B183" s="65" t="s">
        <v>422</v>
      </c>
      <c r="C183" s="73">
        <v>132.37</v>
      </c>
    </row>
    <row r="184" ht="15" customHeight="1" spans="1:3">
      <c r="A184" s="64" t="s">
        <v>423</v>
      </c>
      <c r="B184" s="65" t="s">
        <v>424</v>
      </c>
      <c r="C184" s="73">
        <v>103</v>
      </c>
    </row>
    <row r="185" ht="15" customHeight="1" spans="1:3">
      <c r="A185" s="64" t="s">
        <v>425</v>
      </c>
      <c r="B185" s="65" t="s">
        <v>426</v>
      </c>
      <c r="C185" s="73">
        <v>707.88</v>
      </c>
    </row>
    <row r="186" ht="15" customHeight="1" spans="1:3">
      <c r="A186" s="64" t="s">
        <v>427</v>
      </c>
      <c r="B186" s="65" t="s">
        <v>428</v>
      </c>
      <c r="C186" s="73">
        <v>83.61</v>
      </c>
    </row>
    <row r="187" ht="15" customHeight="1" spans="1:3">
      <c r="A187" s="64" t="s">
        <v>429</v>
      </c>
      <c r="B187" s="65" t="s">
        <v>430</v>
      </c>
      <c r="C187" s="73">
        <v>246.68</v>
      </c>
    </row>
    <row r="188" ht="15" customHeight="1" spans="1:3">
      <c r="A188" s="70" t="s">
        <v>431</v>
      </c>
      <c r="B188" s="71" t="s">
        <v>432</v>
      </c>
      <c r="C188" s="72">
        <f>SUM(C189:C192)</f>
        <v>3842.61</v>
      </c>
    </row>
    <row r="189" ht="15" customHeight="1" spans="1:3">
      <c r="A189" s="64" t="s">
        <v>433</v>
      </c>
      <c r="B189" s="65" t="s">
        <v>434</v>
      </c>
      <c r="C189" s="73">
        <v>513</v>
      </c>
    </row>
    <row r="190" ht="15" customHeight="1" spans="1:3">
      <c r="A190" s="64" t="s">
        <v>435</v>
      </c>
      <c r="B190" s="65" t="s">
        <v>436</v>
      </c>
      <c r="C190" s="73">
        <v>455</v>
      </c>
    </row>
    <row r="191" ht="15" customHeight="1" spans="1:3">
      <c r="A191" s="64" t="s">
        <v>437</v>
      </c>
      <c r="B191" s="65" t="s">
        <v>438</v>
      </c>
      <c r="C191" s="73">
        <v>907</v>
      </c>
    </row>
    <row r="192" ht="15" customHeight="1" spans="1:3">
      <c r="A192" s="64" t="s">
        <v>439</v>
      </c>
      <c r="B192" s="65" t="s">
        <v>440</v>
      </c>
      <c r="C192" s="73">
        <v>1967.61</v>
      </c>
    </row>
    <row r="193" ht="15" customHeight="1" spans="1:3">
      <c r="A193" s="70" t="s">
        <v>441</v>
      </c>
      <c r="B193" s="71" t="s">
        <v>442</v>
      </c>
      <c r="C193" s="72">
        <f>SUM(C194:C197)</f>
        <v>7611.68</v>
      </c>
    </row>
    <row r="194" ht="15" customHeight="1" spans="1:3">
      <c r="A194" s="64" t="s">
        <v>443</v>
      </c>
      <c r="B194" s="65" t="s">
        <v>444</v>
      </c>
      <c r="C194" s="73">
        <v>509.81</v>
      </c>
    </row>
    <row r="195" ht="15" customHeight="1" spans="1:3">
      <c r="A195" s="64" t="s">
        <v>445</v>
      </c>
      <c r="B195" s="65" t="s">
        <v>446</v>
      </c>
      <c r="C195" s="73">
        <v>159.1</v>
      </c>
    </row>
    <row r="196" ht="15" customHeight="1" spans="1:3">
      <c r="A196" s="64" t="s">
        <v>447</v>
      </c>
      <c r="B196" s="65" t="s">
        <v>448</v>
      </c>
      <c r="C196" s="73">
        <v>6928.38</v>
      </c>
    </row>
    <row r="197" ht="15" customHeight="1" spans="1:3">
      <c r="A197" s="64" t="s">
        <v>449</v>
      </c>
      <c r="B197" s="65" t="s">
        <v>450</v>
      </c>
      <c r="C197" s="73">
        <v>14.39</v>
      </c>
    </row>
    <row r="198" ht="15" customHeight="1" spans="1:3">
      <c r="A198" s="70" t="s">
        <v>451</v>
      </c>
      <c r="B198" s="71" t="s">
        <v>452</v>
      </c>
      <c r="C198" s="72">
        <f>SUM(C199)</f>
        <v>2511</v>
      </c>
    </row>
    <row r="199" ht="15" customHeight="1" spans="1:3">
      <c r="A199" s="64" t="s">
        <v>453</v>
      </c>
      <c r="B199" s="65" t="s">
        <v>454</v>
      </c>
      <c r="C199" s="73">
        <v>2511</v>
      </c>
    </row>
    <row r="200" ht="15" customHeight="1" spans="1:3">
      <c r="A200" s="70" t="s">
        <v>455</v>
      </c>
      <c r="B200" s="71" t="s">
        <v>456</v>
      </c>
      <c r="C200" s="72">
        <f>SUM(C201:C203)</f>
        <v>3338</v>
      </c>
    </row>
    <row r="201" ht="15" customHeight="1" spans="1:3">
      <c r="A201" s="64" t="s">
        <v>457</v>
      </c>
      <c r="B201" s="65" t="s">
        <v>458</v>
      </c>
      <c r="C201" s="73">
        <v>2989</v>
      </c>
    </row>
    <row r="202" ht="15" customHeight="1" spans="1:3">
      <c r="A202" s="64" t="s">
        <v>459</v>
      </c>
      <c r="B202" s="65" t="s">
        <v>460</v>
      </c>
      <c r="C202" s="73">
        <v>25</v>
      </c>
    </row>
    <row r="203" ht="15" customHeight="1" spans="1:3">
      <c r="A203" s="64" t="s">
        <v>461</v>
      </c>
      <c r="B203" s="65" t="s">
        <v>462</v>
      </c>
      <c r="C203" s="73">
        <v>324</v>
      </c>
    </row>
    <row r="204" ht="15" customHeight="1" spans="1:3">
      <c r="A204" s="70" t="s">
        <v>463</v>
      </c>
      <c r="B204" s="71" t="s">
        <v>464</v>
      </c>
      <c r="C204" s="72">
        <f>SUM(C205:C208)</f>
        <v>2564.72</v>
      </c>
    </row>
    <row r="205" ht="15" customHeight="1" spans="1:3">
      <c r="A205" s="64" t="s">
        <v>465</v>
      </c>
      <c r="B205" s="65" t="s">
        <v>466</v>
      </c>
      <c r="C205" s="73">
        <v>1184</v>
      </c>
    </row>
    <row r="206" ht="15" customHeight="1" spans="1:3">
      <c r="A206" s="64" t="s">
        <v>467</v>
      </c>
      <c r="B206" s="65" t="s">
        <v>468</v>
      </c>
      <c r="C206" s="73">
        <v>237</v>
      </c>
    </row>
    <row r="207" ht="15" customHeight="1" spans="1:3">
      <c r="A207" s="64" t="s">
        <v>469</v>
      </c>
      <c r="B207" s="65" t="s">
        <v>470</v>
      </c>
      <c r="C207" s="73">
        <v>56.72</v>
      </c>
    </row>
    <row r="208" ht="15" customHeight="1" spans="1:3">
      <c r="A208" s="64" t="s">
        <v>471</v>
      </c>
      <c r="B208" s="65" t="s">
        <v>472</v>
      </c>
      <c r="C208" s="73">
        <v>1087</v>
      </c>
    </row>
    <row r="209" ht="15" customHeight="1" spans="1:3">
      <c r="A209" s="70" t="s">
        <v>473</v>
      </c>
      <c r="B209" s="71" t="s">
        <v>474</v>
      </c>
      <c r="C209" s="72">
        <f>SUM(C210:C213)</f>
        <v>3412.31</v>
      </c>
    </row>
    <row r="210" ht="15" customHeight="1" spans="1:3">
      <c r="A210" s="64" t="s">
        <v>475</v>
      </c>
      <c r="B210" s="65" t="s">
        <v>476</v>
      </c>
      <c r="C210" s="73">
        <v>35</v>
      </c>
    </row>
    <row r="211" ht="15" customHeight="1" spans="1:3">
      <c r="A211" s="64" t="s">
        <v>477</v>
      </c>
      <c r="B211" s="65" t="s">
        <v>478</v>
      </c>
      <c r="C211" s="73">
        <v>2189</v>
      </c>
    </row>
    <row r="212" ht="15" customHeight="1" spans="1:3">
      <c r="A212" s="64" t="s">
        <v>479</v>
      </c>
      <c r="B212" s="65" t="s">
        <v>480</v>
      </c>
      <c r="C212" s="73">
        <v>974.12</v>
      </c>
    </row>
    <row r="213" ht="15" customHeight="1" spans="1:3">
      <c r="A213" s="64" t="s">
        <v>481</v>
      </c>
      <c r="B213" s="65" t="s">
        <v>482</v>
      </c>
      <c r="C213" s="73">
        <v>214.19</v>
      </c>
    </row>
    <row r="214" ht="15" customHeight="1" spans="1:3">
      <c r="A214" s="70" t="s">
        <v>483</v>
      </c>
      <c r="B214" s="71" t="s">
        <v>484</v>
      </c>
      <c r="C214" s="72">
        <f>SUM(C215:C218)</f>
        <v>5515.4</v>
      </c>
    </row>
    <row r="215" ht="15" customHeight="1" spans="1:3">
      <c r="A215" s="64" t="s">
        <v>485</v>
      </c>
      <c r="B215" s="65" t="s">
        <v>486</v>
      </c>
      <c r="C215" s="73">
        <v>240.4</v>
      </c>
    </row>
    <row r="216" ht="15" customHeight="1" spans="1:3">
      <c r="A216" s="64" t="s">
        <v>487</v>
      </c>
      <c r="B216" s="65" t="s">
        <v>488</v>
      </c>
      <c r="C216" s="73">
        <v>366</v>
      </c>
    </row>
    <row r="217" ht="15" customHeight="1" spans="1:3">
      <c r="A217" s="64" t="s">
        <v>489</v>
      </c>
      <c r="B217" s="65" t="s">
        <v>490</v>
      </c>
      <c r="C217" s="73">
        <v>2396</v>
      </c>
    </row>
    <row r="218" ht="15" customHeight="1" spans="1:3">
      <c r="A218" s="64" t="s">
        <v>491</v>
      </c>
      <c r="B218" s="65" t="s">
        <v>492</v>
      </c>
      <c r="C218" s="73">
        <v>2513</v>
      </c>
    </row>
    <row r="219" ht="15" customHeight="1" spans="1:3">
      <c r="A219" s="70" t="s">
        <v>493</v>
      </c>
      <c r="B219" s="71" t="s">
        <v>494</v>
      </c>
      <c r="C219" s="72">
        <f>SUM(C220:C221)</f>
        <v>111.54</v>
      </c>
    </row>
    <row r="220" ht="15" customHeight="1" spans="1:3">
      <c r="A220" s="64" t="s">
        <v>495</v>
      </c>
      <c r="B220" s="65" t="s">
        <v>496</v>
      </c>
      <c r="C220" s="73">
        <v>47.54</v>
      </c>
    </row>
    <row r="221" ht="15" customHeight="1" spans="1:3">
      <c r="A221" s="64" t="s">
        <v>497</v>
      </c>
      <c r="B221" s="65" t="s">
        <v>498</v>
      </c>
      <c r="C221" s="73">
        <v>64</v>
      </c>
    </row>
    <row r="222" ht="15" customHeight="1" spans="1:3">
      <c r="A222" s="70" t="s">
        <v>499</v>
      </c>
      <c r="B222" s="71" t="s">
        <v>500</v>
      </c>
      <c r="C222" s="72">
        <f>SUM(C223)</f>
        <v>298.85</v>
      </c>
    </row>
    <row r="223" ht="15" customHeight="1" spans="1:3">
      <c r="A223" s="64" t="s">
        <v>501</v>
      </c>
      <c r="B223" s="65" t="s">
        <v>502</v>
      </c>
      <c r="C223" s="73">
        <v>298.85</v>
      </c>
    </row>
    <row r="224" ht="15" customHeight="1" spans="1:3">
      <c r="A224" s="70" t="s">
        <v>503</v>
      </c>
      <c r="B224" s="71" t="s">
        <v>504</v>
      </c>
      <c r="C224" s="72">
        <f>SUM(C225:C226)</f>
        <v>127237</v>
      </c>
    </row>
    <row r="225" ht="15" customHeight="1" spans="1:3">
      <c r="A225" s="64" t="s">
        <v>505</v>
      </c>
      <c r="B225" s="65" t="s">
        <v>506</v>
      </c>
      <c r="C225" s="73">
        <v>126627</v>
      </c>
    </row>
    <row r="226" ht="15" customHeight="1" spans="1:3">
      <c r="A226" s="64" t="s">
        <v>507</v>
      </c>
      <c r="B226" s="65" t="s">
        <v>508</v>
      </c>
      <c r="C226" s="73">
        <v>610</v>
      </c>
    </row>
    <row r="227" ht="15" customHeight="1" spans="1:3">
      <c r="A227" s="70" t="s">
        <v>509</v>
      </c>
      <c r="B227" s="71" t="s">
        <v>510</v>
      </c>
      <c r="C227" s="72">
        <f>SUM(C228:C232)</f>
        <v>712.82</v>
      </c>
    </row>
    <row r="228" ht="15" customHeight="1" spans="1:3">
      <c r="A228" s="64" t="s">
        <v>511</v>
      </c>
      <c r="B228" s="65" t="s">
        <v>252</v>
      </c>
      <c r="C228" s="73">
        <v>237.34</v>
      </c>
    </row>
    <row r="229" ht="15" customHeight="1" spans="1:3">
      <c r="A229" s="64" t="s">
        <v>512</v>
      </c>
      <c r="B229" s="65" t="s">
        <v>254</v>
      </c>
      <c r="C229" s="73">
        <v>40</v>
      </c>
    </row>
    <row r="230" ht="15" customHeight="1" spans="1:3">
      <c r="A230" s="64" t="s">
        <v>513</v>
      </c>
      <c r="B230" s="65" t="s">
        <v>514</v>
      </c>
      <c r="C230" s="73">
        <v>140</v>
      </c>
    </row>
    <row r="231" ht="15" customHeight="1" spans="1:3">
      <c r="A231" s="64" t="s">
        <v>515</v>
      </c>
      <c r="B231" s="65" t="s">
        <v>264</v>
      </c>
      <c r="C231" s="73">
        <v>176.48</v>
      </c>
    </row>
    <row r="232" ht="15" customHeight="1" spans="1:3">
      <c r="A232" s="64" t="s">
        <v>516</v>
      </c>
      <c r="B232" s="65" t="s">
        <v>517</v>
      </c>
      <c r="C232" s="73">
        <v>119</v>
      </c>
    </row>
    <row r="233" ht="15" customHeight="1" spans="1:3">
      <c r="A233" s="67" t="s">
        <v>518</v>
      </c>
      <c r="B233" s="68" t="s">
        <v>519</v>
      </c>
      <c r="C233" s="69">
        <f>SUM(C234,C238,C244,C248,C255,C259,C263,C265,C267)</f>
        <v>66419.86</v>
      </c>
    </row>
    <row r="234" ht="15" customHeight="1" spans="1:3">
      <c r="A234" s="70" t="s">
        <v>520</v>
      </c>
      <c r="B234" s="71" t="s">
        <v>521</v>
      </c>
      <c r="C234" s="72">
        <f>SUM(C235:C237)</f>
        <v>3054.48</v>
      </c>
    </row>
    <row r="235" ht="15" customHeight="1" spans="1:3">
      <c r="A235" s="64" t="s">
        <v>522</v>
      </c>
      <c r="B235" s="65" t="s">
        <v>523</v>
      </c>
      <c r="C235" s="73">
        <v>1946.02</v>
      </c>
    </row>
    <row r="236" ht="15" customHeight="1" spans="1:3">
      <c r="A236" s="64" t="s">
        <v>524</v>
      </c>
      <c r="B236" s="65" t="s">
        <v>525</v>
      </c>
      <c r="C236" s="73">
        <v>1050.46</v>
      </c>
    </row>
    <row r="237" ht="15" customHeight="1" spans="1:3">
      <c r="A237" s="64" t="s">
        <v>526</v>
      </c>
      <c r="B237" s="65" t="s">
        <v>527</v>
      </c>
      <c r="C237" s="73">
        <v>58</v>
      </c>
    </row>
    <row r="238" ht="15" customHeight="1" spans="1:3">
      <c r="A238" s="70" t="s">
        <v>528</v>
      </c>
      <c r="B238" s="71" t="s">
        <v>529</v>
      </c>
      <c r="C238" s="72">
        <f>SUM(C239:C243)</f>
        <v>7426</v>
      </c>
    </row>
    <row r="239" ht="15" customHeight="1" spans="1:3">
      <c r="A239" s="64" t="s">
        <v>530</v>
      </c>
      <c r="B239" s="65" t="s">
        <v>531</v>
      </c>
      <c r="C239" s="73">
        <v>2545</v>
      </c>
    </row>
    <row r="240" ht="15" customHeight="1" spans="1:3">
      <c r="A240" s="64" t="s">
        <v>532</v>
      </c>
      <c r="B240" s="65" t="s">
        <v>533</v>
      </c>
      <c r="C240" s="73">
        <v>1496</v>
      </c>
    </row>
    <row r="241" ht="15" customHeight="1" spans="1:3">
      <c r="A241" s="64" t="s">
        <v>534</v>
      </c>
      <c r="B241" s="65" t="s">
        <v>535</v>
      </c>
      <c r="C241" s="73">
        <v>852</v>
      </c>
    </row>
    <row r="242" ht="15" customHeight="1" spans="1:3">
      <c r="A242" s="64" t="s">
        <v>536</v>
      </c>
      <c r="B242" s="65" t="s">
        <v>537</v>
      </c>
      <c r="C242" s="73">
        <v>1450</v>
      </c>
    </row>
    <row r="243" ht="15" customHeight="1" spans="1:3">
      <c r="A243" s="64" t="s">
        <v>538</v>
      </c>
      <c r="B243" s="65" t="s">
        <v>539</v>
      </c>
      <c r="C243" s="73">
        <v>1083</v>
      </c>
    </row>
    <row r="244" ht="15" customHeight="1" spans="1:3">
      <c r="A244" s="70" t="s">
        <v>540</v>
      </c>
      <c r="B244" s="71" t="s">
        <v>541</v>
      </c>
      <c r="C244" s="72">
        <f>SUM(C245:C247)</f>
        <v>2461.57</v>
      </c>
    </row>
    <row r="245" ht="15" customHeight="1" spans="1:3">
      <c r="A245" s="64" t="s">
        <v>542</v>
      </c>
      <c r="B245" s="65" t="s">
        <v>543</v>
      </c>
      <c r="C245" s="73">
        <v>40</v>
      </c>
    </row>
    <row r="246" ht="15" customHeight="1" spans="1:3">
      <c r="A246" s="64" t="s">
        <v>544</v>
      </c>
      <c r="B246" s="65" t="s">
        <v>545</v>
      </c>
      <c r="C246" s="73">
        <v>888</v>
      </c>
    </row>
    <row r="247" ht="15" customHeight="1" spans="1:3">
      <c r="A247" s="64" t="s">
        <v>546</v>
      </c>
      <c r="B247" s="65" t="s">
        <v>547</v>
      </c>
      <c r="C247" s="73">
        <v>1533.57</v>
      </c>
    </row>
    <row r="248" ht="15" customHeight="1" spans="1:3">
      <c r="A248" s="70" t="s">
        <v>548</v>
      </c>
      <c r="B248" s="71" t="s">
        <v>549</v>
      </c>
      <c r="C248" s="72">
        <f>SUM(C249:C254)</f>
        <v>7814.88</v>
      </c>
    </row>
    <row r="249" ht="15" customHeight="1" spans="1:3">
      <c r="A249" s="64" t="s">
        <v>550</v>
      </c>
      <c r="B249" s="65" t="s">
        <v>551</v>
      </c>
      <c r="C249" s="73">
        <v>3449.07</v>
      </c>
    </row>
    <row r="250" ht="15" customHeight="1" spans="1:3">
      <c r="A250" s="64" t="s">
        <v>552</v>
      </c>
      <c r="B250" s="65" t="s">
        <v>553</v>
      </c>
      <c r="C250" s="73">
        <v>327.74</v>
      </c>
    </row>
    <row r="251" ht="15" customHeight="1" spans="1:3">
      <c r="A251" s="64" t="s">
        <v>554</v>
      </c>
      <c r="B251" s="65" t="s">
        <v>555</v>
      </c>
      <c r="C251" s="73">
        <v>104.62</v>
      </c>
    </row>
    <row r="252" ht="15" customHeight="1" spans="1:3">
      <c r="A252" s="64" t="s">
        <v>556</v>
      </c>
      <c r="B252" s="65" t="s">
        <v>557</v>
      </c>
      <c r="C252" s="73">
        <v>453.45</v>
      </c>
    </row>
    <row r="253" ht="15" customHeight="1" spans="1:3">
      <c r="A253" s="64" t="s">
        <v>558</v>
      </c>
      <c r="B253" s="65" t="s">
        <v>559</v>
      </c>
      <c r="C253" s="73">
        <v>3399</v>
      </c>
    </row>
    <row r="254" ht="15" customHeight="1" spans="1:3">
      <c r="A254" s="64" t="s">
        <v>560</v>
      </c>
      <c r="B254" s="65" t="s">
        <v>561</v>
      </c>
      <c r="C254" s="73">
        <v>81</v>
      </c>
    </row>
    <row r="255" ht="15" customHeight="1" spans="1:3">
      <c r="A255" s="70" t="s">
        <v>562</v>
      </c>
      <c r="B255" s="71" t="s">
        <v>563</v>
      </c>
      <c r="C255" s="72">
        <f>SUM(C256:C258)</f>
        <v>700.66</v>
      </c>
    </row>
    <row r="256" ht="15" customHeight="1" spans="1:3">
      <c r="A256" s="64" t="s">
        <v>564</v>
      </c>
      <c r="B256" s="65" t="s">
        <v>565</v>
      </c>
      <c r="C256" s="73">
        <v>55.66</v>
      </c>
    </row>
    <row r="257" ht="15" customHeight="1" spans="1:3">
      <c r="A257" s="64" t="s">
        <v>566</v>
      </c>
      <c r="B257" s="65" t="s">
        <v>567</v>
      </c>
      <c r="C257" s="73">
        <v>204</v>
      </c>
    </row>
    <row r="258" ht="15" customHeight="1" spans="1:3">
      <c r="A258" s="64" t="s">
        <v>568</v>
      </c>
      <c r="B258" s="65" t="s">
        <v>569</v>
      </c>
      <c r="C258" s="73">
        <v>441</v>
      </c>
    </row>
    <row r="259" ht="15" customHeight="1" spans="1:3">
      <c r="A259" s="70" t="s">
        <v>570</v>
      </c>
      <c r="B259" s="71" t="s">
        <v>571</v>
      </c>
      <c r="C259" s="72">
        <f>SUM(C260:C261)</f>
        <v>4759.11</v>
      </c>
    </row>
    <row r="260" ht="15" customHeight="1" spans="1:3">
      <c r="A260" s="64" t="s">
        <v>572</v>
      </c>
      <c r="B260" s="65" t="s">
        <v>573</v>
      </c>
      <c r="C260" s="73">
        <v>3341.48</v>
      </c>
    </row>
    <row r="261" ht="15" customHeight="1" spans="1:3">
      <c r="A261" s="64" t="s">
        <v>574</v>
      </c>
      <c r="B261" s="65" t="s">
        <v>575</v>
      </c>
      <c r="C261" s="73">
        <v>1417.63</v>
      </c>
    </row>
    <row r="262" ht="15" customHeight="1" spans="1:3">
      <c r="A262" s="64" t="s">
        <v>576</v>
      </c>
      <c r="B262" s="65" t="s">
        <v>577</v>
      </c>
      <c r="C262" s="73">
        <v>33.89</v>
      </c>
    </row>
    <row r="263" ht="15" customHeight="1" spans="1:3">
      <c r="A263" s="70" t="s">
        <v>578</v>
      </c>
      <c r="B263" s="71" t="s">
        <v>579</v>
      </c>
      <c r="C263" s="72">
        <f>SUM(C264)</f>
        <v>37933</v>
      </c>
    </row>
    <row r="264" ht="15" customHeight="1" spans="1:3">
      <c r="A264" s="64" t="s">
        <v>580</v>
      </c>
      <c r="B264" s="65" t="s">
        <v>581</v>
      </c>
      <c r="C264" s="73">
        <v>37933</v>
      </c>
    </row>
    <row r="265" ht="15" customHeight="1" spans="1:3">
      <c r="A265" s="70" t="s">
        <v>582</v>
      </c>
      <c r="B265" s="71" t="s">
        <v>583</v>
      </c>
      <c r="C265" s="72">
        <f>SUM(C266)</f>
        <v>1100</v>
      </c>
    </row>
    <row r="266" ht="15" customHeight="1" spans="1:3">
      <c r="A266" s="64" t="s">
        <v>584</v>
      </c>
      <c r="B266" s="65" t="s">
        <v>585</v>
      </c>
      <c r="C266" s="73">
        <v>1100</v>
      </c>
    </row>
    <row r="267" ht="15" customHeight="1" spans="1:3">
      <c r="A267" s="70" t="s">
        <v>586</v>
      </c>
      <c r="B267" s="71" t="s">
        <v>587</v>
      </c>
      <c r="C267" s="72">
        <f>SUM(C268:C270)</f>
        <v>1170.16</v>
      </c>
    </row>
    <row r="268" ht="15" customHeight="1" spans="1:3">
      <c r="A268" s="64" t="s">
        <v>588</v>
      </c>
      <c r="B268" s="65" t="s">
        <v>252</v>
      </c>
      <c r="C268" s="73">
        <v>148.49</v>
      </c>
    </row>
    <row r="269" ht="15" customHeight="1" spans="1:3">
      <c r="A269" s="64" t="s">
        <v>589</v>
      </c>
      <c r="B269" s="65" t="s">
        <v>590</v>
      </c>
      <c r="C269" s="73">
        <v>361.67</v>
      </c>
    </row>
    <row r="270" ht="15" customHeight="1" spans="1:3">
      <c r="A270" s="64" t="s">
        <v>591</v>
      </c>
      <c r="B270" s="65" t="s">
        <v>592</v>
      </c>
      <c r="C270" s="73">
        <v>660</v>
      </c>
    </row>
    <row r="271" ht="15" customHeight="1" spans="1:3">
      <c r="A271" s="67" t="s">
        <v>593</v>
      </c>
      <c r="B271" s="68" t="s">
        <v>594</v>
      </c>
      <c r="C271" s="69">
        <f>SUM(C272,C275,C277)</f>
        <v>9395.55</v>
      </c>
    </row>
    <row r="272" ht="15" customHeight="1" spans="1:3">
      <c r="A272" s="70" t="s">
        <v>595</v>
      </c>
      <c r="B272" s="71" t="s">
        <v>596</v>
      </c>
      <c r="C272" s="72">
        <f>SUM(C273:C274)</f>
        <v>1613.59</v>
      </c>
    </row>
    <row r="273" ht="15" customHeight="1" spans="1:3">
      <c r="A273" s="64" t="s">
        <v>597</v>
      </c>
      <c r="B273" s="65" t="s">
        <v>598</v>
      </c>
      <c r="C273" s="73">
        <v>895.59</v>
      </c>
    </row>
    <row r="274" ht="15" customHeight="1" spans="1:3">
      <c r="A274" s="64" t="s">
        <v>599</v>
      </c>
      <c r="B274" s="65" t="s">
        <v>600</v>
      </c>
      <c r="C274" s="73">
        <v>718</v>
      </c>
    </row>
    <row r="275" ht="15" customHeight="1" spans="1:3">
      <c r="A275" s="70" t="s">
        <v>601</v>
      </c>
      <c r="B275" s="71" t="s">
        <v>602</v>
      </c>
      <c r="C275" s="72">
        <f>SUM(C276)</f>
        <v>1781.96</v>
      </c>
    </row>
    <row r="276" ht="15" customHeight="1" spans="1:3">
      <c r="A276" s="64" t="s">
        <v>603</v>
      </c>
      <c r="B276" s="65" t="s">
        <v>604</v>
      </c>
      <c r="C276" s="73">
        <v>1781.96</v>
      </c>
    </row>
    <row r="277" ht="15" customHeight="1" spans="1:3">
      <c r="A277" s="70" t="s">
        <v>605</v>
      </c>
      <c r="B277" s="71" t="s">
        <v>606</v>
      </c>
      <c r="C277" s="72">
        <f>SUM(C278)</f>
        <v>6000</v>
      </c>
    </row>
    <row r="278" ht="15" customHeight="1" spans="1:3">
      <c r="A278" s="64" t="s">
        <v>607</v>
      </c>
      <c r="B278" s="65" t="s">
        <v>608</v>
      </c>
      <c r="C278" s="73">
        <v>6000</v>
      </c>
    </row>
    <row r="279" ht="15" customHeight="1" spans="1:3">
      <c r="A279" s="67" t="s">
        <v>609</v>
      </c>
      <c r="B279" s="68" t="s">
        <v>610</v>
      </c>
      <c r="C279" s="69">
        <f>SUM(C280,C285,C287,C289,C291,C293,C295,C297)</f>
        <v>82127.02</v>
      </c>
    </row>
    <row r="280" ht="15" customHeight="1" spans="1:3">
      <c r="A280" s="70" t="s">
        <v>611</v>
      </c>
      <c r="B280" s="71" t="s">
        <v>612</v>
      </c>
      <c r="C280" s="72">
        <f>SUM(C281:C284)</f>
        <v>9860.13</v>
      </c>
    </row>
    <row r="281" ht="15" customHeight="1" spans="1:3">
      <c r="A281" s="64" t="s">
        <v>613</v>
      </c>
      <c r="B281" s="65" t="s">
        <v>614</v>
      </c>
      <c r="C281" s="73">
        <v>4408.31</v>
      </c>
    </row>
    <row r="282" ht="15" customHeight="1" spans="1:3">
      <c r="A282" s="64" t="s">
        <v>615</v>
      </c>
      <c r="B282" s="65" t="s">
        <v>616</v>
      </c>
      <c r="C282" s="73">
        <v>377</v>
      </c>
    </row>
    <row r="283" ht="15" customHeight="1" spans="1:3">
      <c r="A283" s="64" t="s">
        <v>617</v>
      </c>
      <c r="B283" s="65" t="s">
        <v>618</v>
      </c>
      <c r="C283" s="73">
        <v>10</v>
      </c>
    </row>
    <row r="284" ht="15" customHeight="1" spans="1:3">
      <c r="A284" s="64" t="s">
        <v>619</v>
      </c>
      <c r="B284" s="65" t="s">
        <v>620</v>
      </c>
      <c r="C284" s="73">
        <v>5064.82</v>
      </c>
    </row>
    <row r="285" ht="15" customHeight="1" spans="1:3">
      <c r="A285" s="70" t="s">
        <v>621</v>
      </c>
      <c r="B285" s="71" t="s">
        <v>622</v>
      </c>
      <c r="C285" s="72">
        <f t="shared" ref="C285:C289" si="0">SUM(C286)</f>
        <v>5216.8</v>
      </c>
    </row>
    <row r="286" ht="15" customHeight="1" spans="1:3">
      <c r="A286" s="64" t="s">
        <v>623</v>
      </c>
      <c r="B286" s="65" t="s">
        <v>624</v>
      </c>
      <c r="C286" s="73">
        <v>5216.8</v>
      </c>
    </row>
    <row r="287" ht="15" customHeight="1" spans="1:3">
      <c r="A287" s="70" t="s">
        <v>625</v>
      </c>
      <c r="B287" s="71" t="s">
        <v>626</v>
      </c>
      <c r="C287" s="72">
        <f t="shared" si="0"/>
        <v>12315.99</v>
      </c>
    </row>
    <row r="288" ht="15" customHeight="1" spans="1:3">
      <c r="A288" s="64" t="s">
        <v>627</v>
      </c>
      <c r="B288" s="65" t="s">
        <v>628</v>
      </c>
      <c r="C288" s="73">
        <v>12315.99</v>
      </c>
    </row>
    <row r="289" ht="15" customHeight="1" spans="1:3">
      <c r="A289" s="70" t="s">
        <v>629</v>
      </c>
      <c r="B289" s="71" t="s">
        <v>630</v>
      </c>
      <c r="C289" s="72">
        <f t="shared" si="0"/>
        <v>222.1</v>
      </c>
    </row>
    <row r="290" ht="15" customHeight="1" spans="1:3">
      <c r="A290" s="64" t="s">
        <v>631</v>
      </c>
      <c r="B290" s="65" t="s">
        <v>632</v>
      </c>
      <c r="C290" s="73">
        <v>222.1</v>
      </c>
    </row>
    <row r="291" ht="15" customHeight="1" spans="1:3">
      <c r="A291" s="70" t="s">
        <v>633</v>
      </c>
      <c r="B291" s="71" t="s">
        <v>634</v>
      </c>
      <c r="C291" s="72">
        <f t="shared" ref="C291:C295" si="1">SUM(C292)</f>
        <v>16400</v>
      </c>
    </row>
    <row r="292" ht="15" customHeight="1" spans="1:3">
      <c r="A292" s="64" t="s">
        <v>635</v>
      </c>
      <c r="B292" s="65" t="s">
        <v>636</v>
      </c>
      <c r="C292" s="73">
        <v>16400</v>
      </c>
    </row>
    <row r="293" ht="15" customHeight="1" spans="1:3">
      <c r="A293" s="70" t="s">
        <v>637</v>
      </c>
      <c r="B293" s="71" t="s">
        <v>638</v>
      </c>
      <c r="C293" s="72">
        <f t="shared" si="1"/>
        <v>529</v>
      </c>
    </row>
    <row r="294" ht="15" customHeight="1" spans="1:3">
      <c r="A294" s="64" t="s">
        <v>639</v>
      </c>
      <c r="B294" s="65" t="s">
        <v>640</v>
      </c>
      <c r="C294" s="73">
        <v>529</v>
      </c>
    </row>
    <row r="295" ht="15" customHeight="1" spans="1:3">
      <c r="A295" s="70" t="s">
        <v>641</v>
      </c>
      <c r="B295" s="71" t="s">
        <v>642</v>
      </c>
      <c r="C295" s="72">
        <f t="shared" si="1"/>
        <v>600</v>
      </c>
    </row>
    <row r="296" ht="15" customHeight="1" spans="1:3">
      <c r="A296" s="64" t="s">
        <v>643</v>
      </c>
      <c r="B296" s="65" t="s">
        <v>644</v>
      </c>
      <c r="C296" s="73">
        <v>600</v>
      </c>
    </row>
    <row r="297" ht="15" customHeight="1" spans="1:3">
      <c r="A297" s="70" t="s">
        <v>645</v>
      </c>
      <c r="B297" s="71" t="s">
        <v>646</v>
      </c>
      <c r="C297" s="72">
        <f>SUM(C298)</f>
        <v>36983</v>
      </c>
    </row>
    <row r="298" ht="15" customHeight="1" spans="1:3">
      <c r="A298" s="64" t="s">
        <v>647</v>
      </c>
      <c r="B298" s="65" t="s">
        <v>648</v>
      </c>
      <c r="C298" s="73">
        <f>1214+13000+15000+7769</f>
        <v>36983</v>
      </c>
    </row>
    <row r="299" ht="15" customHeight="1" spans="1:3">
      <c r="A299" s="67" t="s">
        <v>649</v>
      </c>
      <c r="B299" s="68" t="s">
        <v>650</v>
      </c>
      <c r="C299" s="69">
        <f>SUM(C300,C311,C318,C329,C333)</f>
        <v>29407.54</v>
      </c>
    </row>
    <row r="300" ht="15" customHeight="1" spans="1:3">
      <c r="A300" s="70" t="s">
        <v>651</v>
      </c>
      <c r="B300" s="71" t="s">
        <v>652</v>
      </c>
      <c r="C300" s="72">
        <f>SUM(C301:C310)</f>
        <v>7414.04</v>
      </c>
    </row>
    <row r="301" ht="15" customHeight="1" spans="1:3">
      <c r="A301" s="64" t="s">
        <v>653</v>
      </c>
      <c r="B301" s="65" t="s">
        <v>654</v>
      </c>
      <c r="C301" s="73">
        <v>1250.7</v>
      </c>
    </row>
    <row r="302" ht="15" customHeight="1" spans="1:3">
      <c r="A302" s="64" t="s">
        <v>655</v>
      </c>
      <c r="B302" s="65" t="s">
        <v>656</v>
      </c>
      <c r="C302" s="73">
        <v>3.37</v>
      </c>
    </row>
    <row r="303" ht="15" customHeight="1" spans="1:3">
      <c r="A303" s="64" t="s">
        <v>657</v>
      </c>
      <c r="B303" s="65" t="s">
        <v>658</v>
      </c>
      <c r="C303" s="73">
        <v>1905.8</v>
      </c>
    </row>
    <row r="304" ht="15" customHeight="1" spans="1:3">
      <c r="A304" s="64" t="s">
        <v>659</v>
      </c>
      <c r="B304" s="65" t="s">
        <v>660</v>
      </c>
      <c r="C304" s="73">
        <v>35</v>
      </c>
    </row>
    <row r="305" ht="15" customHeight="1" spans="1:3">
      <c r="A305" s="64" t="s">
        <v>661</v>
      </c>
      <c r="B305" s="65" t="s">
        <v>662</v>
      </c>
      <c r="C305" s="73">
        <v>60</v>
      </c>
    </row>
    <row r="306" ht="15" customHeight="1" spans="1:3">
      <c r="A306" s="64" t="s">
        <v>663</v>
      </c>
      <c r="B306" s="65" t="s">
        <v>664</v>
      </c>
      <c r="C306" s="73">
        <v>70</v>
      </c>
    </row>
    <row r="307" ht="15" customHeight="1" spans="1:3">
      <c r="A307" s="64" t="s">
        <v>665</v>
      </c>
      <c r="B307" s="65" t="s">
        <v>666</v>
      </c>
      <c r="C307" s="73">
        <v>176.17</v>
      </c>
    </row>
    <row r="308" ht="15" customHeight="1" spans="1:3">
      <c r="A308" s="64" t="s">
        <v>667</v>
      </c>
      <c r="B308" s="65" t="s">
        <v>668</v>
      </c>
      <c r="C308" s="73">
        <v>20</v>
      </c>
    </row>
    <row r="309" ht="15" customHeight="1" spans="1:3">
      <c r="A309" s="64" t="s">
        <v>669</v>
      </c>
      <c r="B309" s="65" t="s">
        <v>670</v>
      </c>
      <c r="C309" s="73">
        <v>5</v>
      </c>
    </row>
    <row r="310" ht="15" customHeight="1" spans="1:3">
      <c r="A310" s="64" t="s">
        <v>671</v>
      </c>
      <c r="B310" s="65" t="s">
        <v>672</v>
      </c>
      <c r="C310" s="73">
        <v>3888</v>
      </c>
    </row>
    <row r="311" ht="15" customHeight="1" spans="1:3">
      <c r="A311" s="70" t="s">
        <v>673</v>
      </c>
      <c r="B311" s="71" t="s">
        <v>674</v>
      </c>
      <c r="C311" s="72">
        <f>SUM(C312:C317)</f>
        <v>3398.32</v>
      </c>
    </row>
    <row r="312" ht="15" customHeight="1" spans="1:3">
      <c r="A312" s="64" t="s">
        <v>675</v>
      </c>
      <c r="B312" s="65" t="s">
        <v>676</v>
      </c>
      <c r="C312" s="73">
        <v>420.79</v>
      </c>
    </row>
    <row r="313" ht="15" customHeight="1" spans="1:3">
      <c r="A313" s="64" t="s">
        <v>677</v>
      </c>
      <c r="B313" s="65" t="s">
        <v>678</v>
      </c>
      <c r="C313" s="73">
        <v>1999</v>
      </c>
    </row>
    <row r="314" ht="15" customHeight="1" spans="1:3">
      <c r="A314" s="64" t="s">
        <v>679</v>
      </c>
      <c r="B314" s="65" t="s">
        <v>680</v>
      </c>
      <c r="C314" s="73">
        <v>20</v>
      </c>
    </row>
    <row r="315" ht="15" customHeight="1" spans="1:3">
      <c r="A315" s="64" t="s">
        <v>681</v>
      </c>
      <c r="B315" s="65" t="s">
        <v>682</v>
      </c>
      <c r="C315" s="73">
        <v>25</v>
      </c>
    </row>
    <row r="316" ht="15" customHeight="1" spans="1:3">
      <c r="A316" s="64" t="s">
        <v>683</v>
      </c>
      <c r="B316" s="65" t="s">
        <v>684</v>
      </c>
      <c r="C316" s="73">
        <v>333.53</v>
      </c>
    </row>
    <row r="317" ht="15" customHeight="1" spans="1:3">
      <c r="A317" s="64" t="s">
        <v>685</v>
      </c>
      <c r="B317" s="65" t="s">
        <v>686</v>
      </c>
      <c r="C317" s="73">
        <v>600</v>
      </c>
    </row>
    <row r="318" ht="15" customHeight="1" spans="1:3">
      <c r="A318" s="70" t="s">
        <v>687</v>
      </c>
      <c r="B318" s="71" t="s">
        <v>688</v>
      </c>
      <c r="C318" s="72">
        <f>SUM(C319:C328)</f>
        <v>10959.92</v>
      </c>
    </row>
    <row r="319" ht="15" customHeight="1" spans="1:3">
      <c r="A319" s="64" t="s">
        <v>689</v>
      </c>
      <c r="B319" s="65" t="s">
        <v>690</v>
      </c>
      <c r="C319" s="73">
        <v>1624.28</v>
      </c>
    </row>
    <row r="320" ht="15" customHeight="1" spans="1:3">
      <c r="A320" s="64" t="s">
        <v>691</v>
      </c>
      <c r="B320" s="65" t="s">
        <v>692</v>
      </c>
      <c r="C320" s="73">
        <v>2282.6</v>
      </c>
    </row>
    <row r="321" ht="15" customHeight="1" spans="1:3">
      <c r="A321" s="64" t="s">
        <v>693</v>
      </c>
      <c r="B321" s="65" t="s">
        <v>694</v>
      </c>
      <c r="C321" s="73">
        <v>170</v>
      </c>
    </row>
    <row r="322" ht="15" customHeight="1" spans="1:3">
      <c r="A322" s="64" t="s">
        <v>695</v>
      </c>
      <c r="B322" s="65" t="s">
        <v>696</v>
      </c>
      <c r="C322" s="73">
        <v>102</v>
      </c>
    </row>
    <row r="323" ht="15" customHeight="1" spans="1:3">
      <c r="A323" s="64" t="s">
        <v>697</v>
      </c>
      <c r="B323" s="65" t="s">
        <v>698</v>
      </c>
      <c r="C323" s="73">
        <v>215</v>
      </c>
    </row>
    <row r="324" ht="15" customHeight="1" spans="1:3">
      <c r="A324" s="64" t="s">
        <v>699</v>
      </c>
      <c r="B324" s="65" t="s">
        <v>700</v>
      </c>
      <c r="C324" s="73">
        <v>294</v>
      </c>
    </row>
    <row r="325" ht="15" customHeight="1" spans="1:3">
      <c r="A325" s="64" t="s">
        <v>701</v>
      </c>
      <c r="B325" s="65" t="s">
        <v>702</v>
      </c>
      <c r="C325" s="73">
        <v>40</v>
      </c>
    </row>
    <row r="326" ht="15" customHeight="1" spans="1:3">
      <c r="A326" s="64" t="s">
        <v>703</v>
      </c>
      <c r="B326" s="65" t="s">
        <v>704</v>
      </c>
      <c r="C326" s="73">
        <v>5431.04</v>
      </c>
    </row>
    <row r="327" ht="15" customHeight="1" spans="1:3">
      <c r="A327" s="64" t="s">
        <v>705</v>
      </c>
      <c r="B327" s="65" t="s">
        <v>706</v>
      </c>
      <c r="C327" s="73">
        <v>30</v>
      </c>
    </row>
    <row r="328" ht="15" customHeight="1" spans="1:3">
      <c r="A328" s="64" t="s">
        <v>707</v>
      </c>
      <c r="B328" s="65" t="s">
        <v>708</v>
      </c>
      <c r="C328" s="73">
        <v>771</v>
      </c>
    </row>
    <row r="329" ht="15" customHeight="1" spans="1:3">
      <c r="A329" s="70" t="s">
        <v>709</v>
      </c>
      <c r="B329" s="71" t="s">
        <v>710</v>
      </c>
      <c r="C329" s="72">
        <f>SUM(C330:C332)</f>
        <v>7455.26</v>
      </c>
    </row>
    <row r="330" ht="15" customHeight="1" spans="1:3">
      <c r="A330" s="64" t="s">
        <v>711</v>
      </c>
      <c r="B330" s="65" t="s">
        <v>712</v>
      </c>
      <c r="C330" s="73">
        <v>312.2</v>
      </c>
    </row>
    <row r="331" ht="15" customHeight="1" spans="1:3">
      <c r="A331" s="64" t="s">
        <v>713</v>
      </c>
      <c r="B331" s="65" t="s">
        <v>714</v>
      </c>
      <c r="C331" s="73">
        <f>443.06-400</f>
        <v>43.06</v>
      </c>
    </row>
    <row r="332" ht="15" customHeight="1" spans="1:3">
      <c r="A332" s="64" t="s">
        <v>715</v>
      </c>
      <c r="B332" s="65" t="s">
        <v>716</v>
      </c>
      <c r="C332" s="73">
        <v>7100</v>
      </c>
    </row>
    <row r="333" ht="15" customHeight="1" spans="1:3">
      <c r="A333" s="70" t="s">
        <v>717</v>
      </c>
      <c r="B333" s="71" t="s">
        <v>718</v>
      </c>
      <c r="C333" s="72">
        <f>SUM(C334)</f>
        <v>180</v>
      </c>
    </row>
    <row r="334" ht="15" customHeight="1" spans="1:3">
      <c r="A334" s="64" t="s">
        <v>719</v>
      </c>
      <c r="B334" s="65" t="s">
        <v>720</v>
      </c>
      <c r="C334" s="73">
        <v>180</v>
      </c>
    </row>
    <row r="335" ht="15" customHeight="1" spans="1:3">
      <c r="A335" s="67" t="s">
        <v>721</v>
      </c>
      <c r="B335" s="68" t="s">
        <v>722</v>
      </c>
      <c r="C335" s="69">
        <f>SUM(C336)</f>
        <v>9621.83</v>
      </c>
    </row>
    <row r="336" ht="15" customHeight="1" spans="1:3">
      <c r="A336" s="70" t="s">
        <v>723</v>
      </c>
      <c r="B336" s="71" t="s">
        <v>724</v>
      </c>
      <c r="C336" s="72">
        <f>SUM(C337:C338)</f>
        <v>9621.83</v>
      </c>
    </row>
    <row r="337" ht="15" customHeight="1" spans="1:3">
      <c r="A337" s="64" t="s">
        <v>725</v>
      </c>
      <c r="B337" s="65" t="s">
        <v>726</v>
      </c>
      <c r="C337" s="73">
        <v>5904.12</v>
      </c>
    </row>
    <row r="338" ht="15" customHeight="1" spans="1:3">
      <c r="A338" s="64" t="s">
        <v>727</v>
      </c>
      <c r="B338" s="65" t="s">
        <v>728</v>
      </c>
      <c r="C338" s="73">
        <v>3717.71</v>
      </c>
    </row>
    <row r="339" ht="15" customHeight="1" spans="1:3">
      <c r="A339" s="67" t="s">
        <v>729</v>
      </c>
      <c r="B339" s="68" t="s">
        <v>730</v>
      </c>
      <c r="C339" s="69">
        <f>SUM(C340,C343,C346,C349)</f>
        <v>6277.4</v>
      </c>
    </row>
    <row r="340" ht="15" customHeight="1" spans="1:3">
      <c r="A340" s="70" t="s">
        <v>731</v>
      </c>
      <c r="B340" s="71" t="s">
        <v>732</v>
      </c>
      <c r="C340" s="72">
        <f>SUM(C341:C342)</f>
        <v>107.76</v>
      </c>
    </row>
    <row r="341" ht="15" customHeight="1" spans="1:3">
      <c r="A341" s="64" t="s">
        <v>733</v>
      </c>
      <c r="B341" s="65" t="s">
        <v>734</v>
      </c>
      <c r="C341" s="73">
        <v>97.76</v>
      </c>
    </row>
    <row r="342" ht="15" customHeight="1" spans="1:3">
      <c r="A342" s="64" t="s">
        <v>735</v>
      </c>
      <c r="B342" s="65" t="s">
        <v>736</v>
      </c>
      <c r="C342" s="73">
        <v>10</v>
      </c>
    </row>
    <row r="343" ht="15" customHeight="1" spans="1:3">
      <c r="A343" s="70" t="s">
        <v>737</v>
      </c>
      <c r="B343" s="71" t="s">
        <v>738</v>
      </c>
      <c r="C343" s="72">
        <f>SUM(C344:C345)</f>
        <v>3380.59</v>
      </c>
    </row>
    <row r="344" ht="15" customHeight="1" spans="1:3">
      <c r="A344" s="64" t="s">
        <v>739</v>
      </c>
      <c r="B344" s="65" t="s">
        <v>740</v>
      </c>
      <c r="C344" s="73">
        <v>477.17</v>
      </c>
    </row>
    <row r="345" ht="15" customHeight="1" spans="1:3">
      <c r="A345" s="64" t="s">
        <v>741</v>
      </c>
      <c r="B345" s="65" t="s">
        <v>742</v>
      </c>
      <c r="C345" s="73">
        <v>2903.42</v>
      </c>
    </row>
    <row r="346" ht="15" customHeight="1" spans="1:3">
      <c r="A346" s="70" t="s">
        <v>743</v>
      </c>
      <c r="B346" s="71" t="s">
        <v>744</v>
      </c>
      <c r="C346" s="72">
        <f>SUM(C347:C348)</f>
        <v>274.25</v>
      </c>
    </row>
    <row r="347" ht="15" customHeight="1" spans="1:3">
      <c r="A347" s="64" t="s">
        <v>745</v>
      </c>
      <c r="B347" s="65" t="s">
        <v>746</v>
      </c>
      <c r="C347" s="73">
        <v>200.25</v>
      </c>
    </row>
    <row r="348" ht="15" customHeight="1" spans="1:3">
      <c r="A348" s="64" t="s">
        <v>747</v>
      </c>
      <c r="B348" s="65" t="s">
        <v>748</v>
      </c>
      <c r="C348" s="73">
        <v>74</v>
      </c>
    </row>
    <row r="349" ht="15" customHeight="1" spans="1:3">
      <c r="A349" s="70" t="s">
        <v>749</v>
      </c>
      <c r="B349" s="71" t="s">
        <v>750</v>
      </c>
      <c r="C349" s="72">
        <f>SUM(C350:C351)</f>
        <v>2514.8</v>
      </c>
    </row>
    <row r="350" ht="15" customHeight="1" spans="1:3">
      <c r="A350" s="64" t="s">
        <v>751</v>
      </c>
      <c r="B350" s="65" t="s">
        <v>752</v>
      </c>
      <c r="C350" s="73">
        <v>526.8</v>
      </c>
    </row>
    <row r="351" ht="15" customHeight="1" spans="1:3">
      <c r="A351" s="64" t="s">
        <v>753</v>
      </c>
      <c r="B351" s="65" t="s">
        <v>754</v>
      </c>
      <c r="C351" s="73">
        <v>1988</v>
      </c>
    </row>
    <row r="352" ht="15" customHeight="1" spans="1:3">
      <c r="A352" s="67" t="s">
        <v>755</v>
      </c>
      <c r="B352" s="68" t="s">
        <v>756</v>
      </c>
      <c r="C352" s="69">
        <f>SUM(C353)</f>
        <v>551.84</v>
      </c>
    </row>
    <row r="353" ht="15" customHeight="1" spans="1:3">
      <c r="A353" s="70" t="s">
        <v>757</v>
      </c>
      <c r="B353" s="71" t="s">
        <v>758</v>
      </c>
      <c r="C353" s="72">
        <f>SUM(C354:C355)</f>
        <v>551.84</v>
      </c>
    </row>
    <row r="354" ht="15" customHeight="1" spans="1:3">
      <c r="A354" s="64" t="s">
        <v>759</v>
      </c>
      <c r="B354" s="65" t="s">
        <v>760</v>
      </c>
      <c r="C354" s="73">
        <v>481.84</v>
      </c>
    </row>
    <row r="355" ht="15" customHeight="1" spans="1:3">
      <c r="A355" s="64" t="s">
        <v>761</v>
      </c>
      <c r="B355" s="65" t="s">
        <v>762</v>
      </c>
      <c r="C355" s="73">
        <v>70</v>
      </c>
    </row>
    <row r="356" ht="15" customHeight="1" spans="1:3">
      <c r="A356" s="67" t="s">
        <v>763</v>
      </c>
      <c r="B356" s="68" t="s">
        <v>764</v>
      </c>
      <c r="C356" s="69">
        <f>SUM(C357,C359)</f>
        <v>241.28</v>
      </c>
    </row>
    <row r="357" ht="15" customHeight="1" spans="1:3">
      <c r="A357" s="70" t="s">
        <v>765</v>
      </c>
      <c r="B357" s="71" t="s">
        <v>766</v>
      </c>
      <c r="C357" s="72">
        <f t="shared" ref="C357:C361" si="2">SUM(C358)</f>
        <v>169.28</v>
      </c>
    </row>
    <row r="358" ht="15" customHeight="1" spans="1:3">
      <c r="A358" s="64" t="s">
        <v>767</v>
      </c>
      <c r="B358" s="65" t="s">
        <v>768</v>
      </c>
      <c r="C358" s="73">
        <v>169.28</v>
      </c>
    </row>
    <row r="359" ht="15" customHeight="1" spans="1:3">
      <c r="A359" s="70" t="s">
        <v>769</v>
      </c>
      <c r="B359" s="71" t="s">
        <v>770</v>
      </c>
      <c r="C359" s="72">
        <f t="shared" si="2"/>
        <v>72</v>
      </c>
    </row>
    <row r="360" ht="15" customHeight="1" spans="1:3">
      <c r="A360" s="64" t="s">
        <v>771</v>
      </c>
      <c r="B360" s="65" t="s">
        <v>772</v>
      </c>
      <c r="C360" s="73">
        <v>72</v>
      </c>
    </row>
    <row r="361" ht="15" customHeight="1" spans="1:3">
      <c r="A361" s="67" t="s">
        <v>773</v>
      </c>
      <c r="B361" s="68" t="s">
        <v>774</v>
      </c>
      <c r="C361" s="69">
        <f t="shared" si="2"/>
        <v>400</v>
      </c>
    </row>
    <row r="362" ht="15" customHeight="1" spans="1:3">
      <c r="A362" s="70" t="s">
        <v>775</v>
      </c>
      <c r="B362" s="71" t="s">
        <v>776</v>
      </c>
      <c r="C362" s="72">
        <v>400</v>
      </c>
    </row>
    <row r="363" ht="15" customHeight="1" spans="1:3">
      <c r="A363" s="67" t="s">
        <v>777</v>
      </c>
      <c r="B363" s="68" t="s">
        <v>778</v>
      </c>
      <c r="C363" s="69">
        <f>SUM(C364,C372)</f>
        <v>12612.6</v>
      </c>
    </row>
    <row r="364" ht="15" customHeight="1" spans="1:3">
      <c r="A364" s="70" t="s">
        <v>779</v>
      </c>
      <c r="B364" s="71" t="s">
        <v>780</v>
      </c>
      <c r="C364" s="72">
        <f>SUM(C365:C371)</f>
        <v>12567.6</v>
      </c>
    </row>
    <row r="365" ht="15" customHeight="1" spans="1:3">
      <c r="A365" s="64" t="s">
        <v>781</v>
      </c>
      <c r="B365" s="65" t="s">
        <v>782</v>
      </c>
      <c r="C365" s="73">
        <v>1118.18</v>
      </c>
    </row>
    <row r="366" ht="15" customHeight="1" spans="1:3">
      <c r="A366" s="64" t="s">
        <v>783</v>
      </c>
      <c r="B366" s="65" t="s">
        <v>784</v>
      </c>
      <c r="C366" s="73">
        <v>179.44</v>
      </c>
    </row>
    <row r="367" ht="15" customHeight="1" spans="1:3">
      <c r="A367" s="64" t="s">
        <v>785</v>
      </c>
      <c r="B367" s="65" t="s">
        <v>786</v>
      </c>
      <c r="C367" s="73">
        <v>23</v>
      </c>
    </row>
    <row r="368" ht="15" customHeight="1" spans="1:3">
      <c r="A368" s="64" t="s">
        <v>787</v>
      </c>
      <c r="B368" s="65" t="s">
        <v>788</v>
      </c>
      <c r="C368" s="73">
        <v>1900</v>
      </c>
    </row>
    <row r="369" ht="15" customHeight="1" spans="1:3">
      <c r="A369" s="64" t="s">
        <v>789</v>
      </c>
      <c r="B369" s="65" t="s">
        <v>790</v>
      </c>
      <c r="C369" s="73">
        <v>80</v>
      </c>
    </row>
    <row r="370" ht="15" customHeight="1" spans="1:3">
      <c r="A370" s="64" t="s">
        <v>791</v>
      </c>
      <c r="B370" s="65" t="s">
        <v>792</v>
      </c>
      <c r="C370" s="73">
        <v>2491.98</v>
      </c>
    </row>
    <row r="371" ht="15" customHeight="1" spans="1:3">
      <c r="A371" s="64" t="s">
        <v>793</v>
      </c>
      <c r="B371" s="65" t="s">
        <v>794</v>
      </c>
      <c r="C371" s="73">
        <v>6775</v>
      </c>
    </row>
    <row r="372" ht="15" customHeight="1" spans="1:3">
      <c r="A372" s="70" t="s">
        <v>795</v>
      </c>
      <c r="B372" s="71" t="s">
        <v>796</v>
      </c>
      <c r="C372" s="72">
        <f t="shared" ref="C372:C377" si="3">SUM(C373)</f>
        <v>45</v>
      </c>
    </row>
    <row r="373" ht="15" customHeight="1" spans="1:3">
      <c r="A373" s="64" t="s">
        <v>797</v>
      </c>
      <c r="B373" s="65" t="s">
        <v>798</v>
      </c>
      <c r="C373" s="73">
        <v>45</v>
      </c>
    </row>
    <row r="374" ht="15" customHeight="1" spans="1:3">
      <c r="A374" s="67" t="s">
        <v>799</v>
      </c>
      <c r="B374" s="68" t="s">
        <v>800</v>
      </c>
      <c r="C374" s="69">
        <f>SUM(C375,C377)</f>
        <v>7353.73</v>
      </c>
    </row>
    <row r="375" ht="15" customHeight="1" spans="1:3">
      <c r="A375" s="70" t="s">
        <v>801</v>
      </c>
      <c r="B375" s="71" t="s">
        <v>802</v>
      </c>
      <c r="C375" s="72">
        <f t="shared" si="3"/>
        <v>6876.1</v>
      </c>
    </row>
    <row r="376" ht="15" customHeight="1" spans="1:3">
      <c r="A376" s="64" t="s">
        <v>803</v>
      </c>
      <c r="B376" s="65" t="s">
        <v>804</v>
      </c>
      <c r="C376" s="73">
        <v>6876.1</v>
      </c>
    </row>
    <row r="377" ht="15" customHeight="1" spans="1:3">
      <c r="A377" s="70" t="s">
        <v>805</v>
      </c>
      <c r="B377" s="71" t="s">
        <v>806</v>
      </c>
      <c r="C377" s="72">
        <f t="shared" si="3"/>
        <v>477.63</v>
      </c>
    </row>
    <row r="378" ht="15" customHeight="1" spans="1:3">
      <c r="A378" s="64" t="s">
        <v>807</v>
      </c>
      <c r="B378" s="65" t="s">
        <v>808</v>
      </c>
      <c r="C378" s="73">
        <v>477.63</v>
      </c>
    </row>
    <row r="379" ht="15" customHeight="1" spans="1:3">
      <c r="A379" s="67" t="s">
        <v>809</v>
      </c>
      <c r="B379" s="68" t="s">
        <v>810</v>
      </c>
      <c r="C379" s="69">
        <f>SUM(C380)</f>
        <v>150</v>
      </c>
    </row>
    <row r="380" ht="15" customHeight="1" spans="1:3">
      <c r="A380" s="70" t="s">
        <v>811</v>
      </c>
      <c r="B380" s="71" t="s">
        <v>812</v>
      </c>
      <c r="C380" s="72">
        <f>SUM(C381)</f>
        <v>150</v>
      </c>
    </row>
    <row r="381" ht="15" customHeight="1" spans="1:3">
      <c r="A381" s="64" t="s">
        <v>813</v>
      </c>
      <c r="B381" s="65" t="s">
        <v>814</v>
      </c>
      <c r="C381" s="73">
        <v>150</v>
      </c>
    </row>
    <row r="382" ht="15" customHeight="1" spans="1:3">
      <c r="A382" s="67" t="s">
        <v>815</v>
      </c>
      <c r="B382" s="68" t="s">
        <v>816</v>
      </c>
      <c r="C382" s="69">
        <f>SUM(C383,C386,C388)</f>
        <v>3379.57</v>
      </c>
    </row>
    <row r="383" ht="15" customHeight="1" spans="1:3">
      <c r="A383" s="70" t="s">
        <v>817</v>
      </c>
      <c r="B383" s="71" t="s">
        <v>818</v>
      </c>
      <c r="C383" s="72">
        <f>SUM(C384:C385)</f>
        <v>1128.76</v>
      </c>
    </row>
    <row r="384" ht="15" customHeight="1" spans="1:3">
      <c r="A384" s="64" t="s">
        <v>819</v>
      </c>
      <c r="B384" s="65" t="s">
        <v>252</v>
      </c>
      <c r="C384" s="73">
        <v>607.76</v>
      </c>
    </row>
    <row r="385" ht="15" customHeight="1" spans="1:3">
      <c r="A385" s="64" t="s">
        <v>820</v>
      </c>
      <c r="B385" s="65" t="s">
        <v>254</v>
      </c>
      <c r="C385" s="73">
        <v>521</v>
      </c>
    </row>
    <row r="386" ht="15" customHeight="1" spans="1:3">
      <c r="A386" s="70" t="s">
        <v>821</v>
      </c>
      <c r="B386" s="71" t="s">
        <v>822</v>
      </c>
      <c r="C386" s="72">
        <f>SUM(C387)</f>
        <v>2173</v>
      </c>
    </row>
    <row r="387" ht="15" customHeight="1" spans="1:3">
      <c r="A387" s="64" t="s">
        <v>823</v>
      </c>
      <c r="B387" s="65" t="s">
        <v>824</v>
      </c>
      <c r="C387" s="73">
        <v>2173</v>
      </c>
    </row>
    <row r="388" ht="15" customHeight="1" spans="1:3">
      <c r="A388" s="70" t="s">
        <v>825</v>
      </c>
      <c r="B388" s="71" t="s">
        <v>826</v>
      </c>
      <c r="C388" s="72">
        <f>SUM(C389:C390)</f>
        <v>77.81</v>
      </c>
    </row>
    <row r="389" ht="15" customHeight="1" spans="1:3">
      <c r="A389" s="64" t="s">
        <v>827</v>
      </c>
      <c r="B389" s="65" t="s">
        <v>252</v>
      </c>
      <c r="C389" s="73">
        <v>14.81</v>
      </c>
    </row>
    <row r="390" ht="15" customHeight="1" spans="1:3">
      <c r="A390" s="64" t="s">
        <v>828</v>
      </c>
      <c r="B390" s="65" t="s">
        <v>829</v>
      </c>
      <c r="C390" s="73">
        <v>63</v>
      </c>
    </row>
    <row r="391" ht="15" customHeight="1" spans="1:3">
      <c r="A391" s="67" t="s">
        <v>830</v>
      </c>
      <c r="B391" s="68" t="s">
        <v>831</v>
      </c>
      <c r="C391" s="69">
        <v>7500</v>
      </c>
    </row>
    <row r="392" ht="15" customHeight="1" spans="1:3">
      <c r="A392" s="67" t="s">
        <v>832</v>
      </c>
      <c r="B392" s="68" t="s">
        <v>833</v>
      </c>
      <c r="C392" s="69">
        <f t="shared" ref="C392:C396" si="4">SUM(C393)</f>
        <v>6499.02</v>
      </c>
    </row>
    <row r="393" ht="15" customHeight="1" spans="1:3">
      <c r="A393" s="70" t="s">
        <v>834</v>
      </c>
      <c r="B393" s="71" t="s">
        <v>776</v>
      </c>
      <c r="C393" s="72">
        <f t="shared" si="4"/>
        <v>6499.02</v>
      </c>
    </row>
    <row r="394" ht="15" customHeight="1" spans="1:3">
      <c r="A394" s="64" t="s">
        <v>835</v>
      </c>
      <c r="B394" s="65" t="s">
        <v>836</v>
      </c>
      <c r="C394" s="73">
        <f>14.02+6485</f>
        <v>6499.02</v>
      </c>
    </row>
    <row r="395" ht="15" customHeight="1" spans="1:3">
      <c r="A395" s="67" t="s">
        <v>837</v>
      </c>
      <c r="B395" s="68" t="s">
        <v>838</v>
      </c>
      <c r="C395" s="69">
        <f t="shared" si="4"/>
        <v>24700</v>
      </c>
    </row>
    <row r="396" ht="15" customHeight="1" spans="1:3">
      <c r="A396" s="70" t="s">
        <v>839</v>
      </c>
      <c r="B396" s="71" t="s">
        <v>840</v>
      </c>
      <c r="C396" s="72">
        <f t="shared" si="4"/>
        <v>24700</v>
      </c>
    </row>
    <row r="397" ht="15" customHeight="1" spans="1:3">
      <c r="A397" s="64" t="s">
        <v>841</v>
      </c>
      <c r="B397" s="65" t="s">
        <v>842</v>
      </c>
      <c r="C397" s="73">
        <v>24700</v>
      </c>
    </row>
  </sheetData>
  <autoFilter ref="A4:C397">
    <extLst/>
  </autoFilter>
  <mergeCells count="1">
    <mergeCell ref="A2:C2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8" sqref="F8"/>
    </sheetView>
  </sheetViews>
  <sheetFormatPr defaultColWidth="9" defaultRowHeight="13.5" outlineLevelCol="2"/>
  <cols>
    <col min="1" max="1" width="20.625" customWidth="1"/>
    <col min="2" max="2" width="40.625" customWidth="1"/>
    <col min="3" max="3" width="20.625" customWidth="1"/>
  </cols>
  <sheetData>
    <row r="1" s="29" customFormat="1" ht="20" customHeight="1" spans="1:1">
      <c r="A1" s="47" t="s">
        <v>843</v>
      </c>
    </row>
    <row r="2" ht="40" customHeight="1" spans="1:3">
      <c r="A2" s="48" t="s">
        <v>844</v>
      </c>
      <c r="B2" s="48"/>
      <c r="C2" s="48"/>
    </row>
    <row r="3" s="29" customFormat="1" ht="20" customHeight="1" spans="1:3">
      <c r="A3" s="49"/>
      <c r="B3" s="49"/>
      <c r="C3" s="50" t="s">
        <v>2</v>
      </c>
    </row>
    <row r="4" ht="20" customHeight="1" spans="1:3">
      <c r="A4" s="51" t="s">
        <v>63</v>
      </c>
      <c r="B4" s="51" t="s">
        <v>845</v>
      </c>
      <c r="C4" s="52" t="s">
        <v>65</v>
      </c>
    </row>
    <row r="5" ht="20" customHeight="1" spans="1:3">
      <c r="A5" s="53"/>
      <c r="B5" s="53" t="s">
        <v>66</v>
      </c>
      <c r="C5" s="54">
        <f>SUM(C6,C11,C22)</f>
        <v>191762.08</v>
      </c>
    </row>
    <row r="6" ht="20" customHeight="1" spans="1:3">
      <c r="A6" s="55">
        <v>501</v>
      </c>
      <c r="B6" s="55" t="s">
        <v>846</v>
      </c>
      <c r="C6" s="54">
        <f>SUM(C7:C10)</f>
        <v>167751.68</v>
      </c>
    </row>
    <row r="7" ht="20" customHeight="1" spans="1:3">
      <c r="A7" s="56" t="s">
        <v>847</v>
      </c>
      <c r="B7" s="57" t="s">
        <v>848</v>
      </c>
      <c r="C7" s="58">
        <v>138170.31</v>
      </c>
    </row>
    <row r="8" ht="20" customHeight="1" spans="1:3">
      <c r="A8" s="56" t="s">
        <v>849</v>
      </c>
      <c r="B8" s="57" t="s">
        <v>850</v>
      </c>
      <c r="C8" s="58">
        <f>10326.55+6575.99+23.94+84.29</f>
        <v>17010.77</v>
      </c>
    </row>
    <row r="9" ht="20" customHeight="1" spans="1:3">
      <c r="A9" s="56" t="s">
        <v>851</v>
      </c>
      <c r="B9" s="57" t="s">
        <v>804</v>
      </c>
      <c r="C9" s="58">
        <v>9734.16</v>
      </c>
    </row>
    <row r="10" ht="20" customHeight="1" spans="1:3">
      <c r="A10" s="56" t="s">
        <v>852</v>
      </c>
      <c r="B10" s="57" t="s">
        <v>853</v>
      </c>
      <c r="C10" s="58">
        <v>2836.44</v>
      </c>
    </row>
    <row r="11" ht="20" customHeight="1" spans="1:3">
      <c r="A11" s="55">
        <v>502</v>
      </c>
      <c r="B11" s="55" t="s">
        <v>854</v>
      </c>
      <c r="C11" s="54">
        <f>SUM(C12:C21)</f>
        <v>23416.32</v>
      </c>
    </row>
    <row r="12" ht="20" customHeight="1" spans="1:3">
      <c r="A12" s="56" t="s">
        <v>855</v>
      </c>
      <c r="B12" s="57" t="s">
        <v>856</v>
      </c>
      <c r="C12" s="58">
        <v>16916.73</v>
      </c>
    </row>
    <row r="13" ht="20" customHeight="1" spans="1:3">
      <c r="A13" s="56" t="s">
        <v>857</v>
      </c>
      <c r="B13" s="57" t="s">
        <v>858</v>
      </c>
      <c r="C13" s="58">
        <v>139.14</v>
      </c>
    </row>
    <row r="14" ht="20" customHeight="1" spans="1:3">
      <c r="A14" s="56" t="s">
        <v>859</v>
      </c>
      <c r="B14" s="57" t="s">
        <v>860</v>
      </c>
      <c r="C14" s="58">
        <v>753.87</v>
      </c>
    </row>
    <row r="15" ht="20" customHeight="1" spans="1:3">
      <c r="A15" s="56" t="s">
        <v>861</v>
      </c>
      <c r="B15" s="57" t="s">
        <v>862</v>
      </c>
      <c r="C15" s="58">
        <v>113.42</v>
      </c>
    </row>
    <row r="16" ht="20" customHeight="1" spans="1:3">
      <c r="A16" s="56" t="s">
        <v>863</v>
      </c>
      <c r="B16" s="57" t="s">
        <v>864</v>
      </c>
      <c r="C16" s="58">
        <v>775.72</v>
      </c>
    </row>
    <row r="17" ht="20" customHeight="1" spans="1:3">
      <c r="A17" s="56" t="s">
        <v>865</v>
      </c>
      <c r="B17" s="57" t="s">
        <v>866</v>
      </c>
      <c r="C17" s="58">
        <v>106.94</v>
      </c>
    </row>
    <row r="18" ht="20" customHeight="1" spans="1:3">
      <c r="A18" s="56" t="s">
        <v>867</v>
      </c>
      <c r="B18" s="57" t="s">
        <v>868</v>
      </c>
      <c r="C18" s="58">
        <v>27.93</v>
      </c>
    </row>
    <row r="19" ht="20" customHeight="1" spans="1:3">
      <c r="A19" s="56" t="s">
        <v>869</v>
      </c>
      <c r="B19" s="57" t="s">
        <v>870</v>
      </c>
      <c r="C19" s="58">
        <v>3145.04</v>
      </c>
    </row>
    <row r="20" ht="20" customHeight="1" spans="1:3">
      <c r="A20" s="56" t="s">
        <v>871</v>
      </c>
      <c r="B20" s="57" t="s">
        <v>872</v>
      </c>
      <c r="C20" s="58">
        <v>415.57</v>
      </c>
    </row>
    <row r="21" ht="20" customHeight="1" spans="1:3">
      <c r="A21" s="56" t="s">
        <v>873</v>
      </c>
      <c r="B21" s="57" t="s">
        <v>874</v>
      </c>
      <c r="C21" s="58">
        <v>1021.96</v>
      </c>
    </row>
    <row r="22" ht="20" customHeight="1" spans="1:3">
      <c r="A22" s="55">
        <v>509</v>
      </c>
      <c r="B22" s="55" t="s">
        <v>875</v>
      </c>
      <c r="C22" s="54">
        <f>SUM(C23:C24)</f>
        <v>594.08</v>
      </c>
    </row>
    <row r="23" ht="20" customHeight="1" spans="1:3">
      <c r="A23" s="56" t="s">
        <v>876</v>
      </c>
      <c r="B23" s="57" t="s">
        <v>877</v>
      </c>
      <c r="C23" s="58">
        <v>238.95</v>
      </c>
    </row>
    <row r="24" ht="20" customHeight="1" spans="1:3">
      <c r="A24" s="56" t="s">
        <v>878</v>
      </c>
      <c r="B24" s="57" t="s">
        <v>879</v>
      </c>
      <c r="C24" s="58">
        <f>354.78+0.35</f>
        <v>355.13</v>
      </c>
    </row>
  </sheetData>
  <mergeCells count="1">
    <mergeCell ref="A2:C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2" sqref="E12"/>
    </sheetView>
  </sheetViews>
  <sheetFormatPr defaultColWidth="9" defaultRowHeight="13.5" outlineLevelCol="7"/>
  <cols>
    <col min="1" max="1" width="25.625" customWidth="1"/>
    <col min="2" max="8" width="13.625" customWidth="1"/>
  </cols>
  <sheetData>
    <row r="1" s="29" customFormat="1" ht="20" customHeight="1" spans="1:4">
      <c r="A1" s="2" t="s">
        <v>880</v>
      </c>
      <c r="B1" s="1"/>
      <c r="C1" s="1"/>
      <c r="D1" s="1"/>
    </row>
    <row r="2" ht="40" customHeight="1" spans="1:8">
      <c r="A2" s="30" t="s">
        <v>881</v>
      </c>
      <c r="B2" s="30"/>
      <c r="C2" s="30"/>
      <c r="D2" s="30"/>
      <c r="E2" s="30"/>
      <c r="F2" s="30"/>
      <c r="G2" s="30"/>
      <c r="H2" s="30"/>
    </row>
    <row r="3" s="29" customFormat="1" ht="20" customHeight="1" spans="1:8">
      <c r="A3" s="31"/>
      <c r="B3" s="32"/>
      <c r="C3" s="32"/>
      <c r="D3" s="33"/>
      <c r="H3" s="33" t="s">
        <v>2</v>
      </c>
    </row>
    <row r="4" s="29" customFormat="1" ht="20" customHeight="1" spans="1:8">
      <c r="A4" s="34" t="s">
        <v>882</v>
      </c>
      <c r="B4" s="35" t="s">
        <v>66</v>
      </c>
      <c r="C4" s="35" t="s">
        <v>883</v>
      </c>
      <c r="D4" s="35" t="s">
        <v>884</v>
      </c>
      <c r="E4" s="36" t="s">
        <v>885</v>
      </c>
      <c r="F4" s="36"/>
      <c r="G4" s="36"/>
      <c r="H4" s="36"/>
    </row>
    <row r="5" ht="40" customHeight="1" spans="1:8">
      <c r="A5" s="34"/>
      <c r="B5" s="35"/>
      <c r="C5" s="35"/>
      <c r="D5" s="35"/>
      <c r="E5" s="37" t="s">
        <v>886</v>
      </c>
      <c r="F5" s="37" t="s">
        <v>887</v>
      </c>
      <c r="G5" s="37" t="s">
        <v>888</v>
      </c>
      <c r="H5" s="37" t="s">
        <v>889</v>
      </c>
    </row>
    <row r="6" ht="35" customHeight="1" spans="1:8">
      <c r="A6" s="38" t="s">
        <v>890</v>
      </c>
      <c r="B6" s="39">
        <f t="shared" ref="B6:H6" si="0">SUM(B7:B8)</f>
        <v>549000</v>
      </c>
      <c r="C6" s="39">
        <f t="shared" si="0"/>
        <v>231000</v>
      </c>
      <c r="D6" s="39">
        <f t="shared" si="0"/>
        <v>318000</v>
      </c>
      <c r="E6" s="40">
        <f t="shared" si="0"/>
        <v>124200</v>
      </c>
      <c r="F6" s="40">
        <f t="shared" si="0"/>
        <v>70600</v>
      </c>
      <c r="G6" s="40">
        <f t="shared" si="0"/>
        <v>81700</v>
      </c>
      <c r="H6" s="40">
        <f t="shared" si="0"/>
        <v>41500</v>
      </c>
    </row>
    <row r="7" ht="35" customHeight="1" spans="1:8">
      <c r="A7" s="41" t="s">
        <v>891</v>
      </c>
      <c r="B7" s="39">
        <f>SUM(C7:D7)</f>
        <v>39000</v>
      </c>
      <c r="C7" s="39">
        <v>11000</v>
      </c>
      <c r="D7" s="39">
        <v>28000</v>
      </c>
      <c r="E7" s="42">
        <v>15300</v>
      </c>
      <c r="F7" s="42">
        <v>3100</v>
      </c>
      <c r="G7" s="42">
        <v>5300</v>
      </c>
      <c r="H7" s="42">
        <v>4300</v>
      </c>
    </row>
    <row r="8" ht="35" customHeight="1" spans="1:8">
      <c r="A8" s="43" t="s">
        <v>892</v>
      </c>
      <c r="B8" s="39">
        <f>SUM(C8:D8)</f>
        <v>510000</v>
      </c>
      <c r="C8" s="44">
        <v>220000</v>
      </c>
      <c r="D8" s="44">
        <v>290000</v>
      </c>
      <c r="E8" s="42">
        <v>108900</v>
      </c>
      <c r="F8" s="42">
        <v>67500</v>
      </c>
      <c r="G8" s="42">
        <v>76400</v>
      </c>
      <c r="H8" s="42">
        <v>37200</v>
      </c>
    </row>
    <row r="10" ht="24" customHeight="1" spans="1:8">
      <c r="A10" s="45" t="s">
        <v>893</v>
      </c>
      <c r="B10" s="46" t="s">
        <v>894</v>
      </c>
      <c r="C10" s="46"/>
      <c r="D10" s="46"/>
      <c r="E10" s="46"/>
      <c r="F10" s="46"/>
      <c r="G10" s="46"/>
      <c r="H10" s="46"/>
    </row>
  </sheetData>
  <mergeCells count="7">
    <mergeCell ref="A2:H2"/>
    <mergeCell ref="E4:H4"/>
    <mergeCell ref="B10:H10"/>
    <mergeCell ref="A4:A5"/>
    <mergeCell ref="B4:B5"/>
    <mergeCell ref="C4:C5"/>
    <mergeCell ref="D4:D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workbookViewId="0">
      <selection activeCell="A2" sqref="$A2:$XFD2"/>
    </sheetView>
  </sheetViews>
  <sheetFormatPr defaultColWidth="9" defaultRowHeight="14.25"/>
  <cols>
    <col min="1" max="1" width="35.125" style="1" customWidth="1"/>
    <col min="2" max="8" width="9.5" style="1" customWidth="1"/>
    <col min="9" max="10" width="11.25" style="1" customWidth="1"/>
    <col min="11" max="16384" width="9" style="1"/>
  </cols>
  <sheetData>
    <row r="1" ht="20" customHeight="1" spans="1:1">
      <c r="A1" s="2" t="s">
        <v>895</v>
      </c>
    </row>
    <row r="2" ht="40" customHeight="1" spans="1:10">
      <c r="A2" s="20" t="s">
        <v>896</v>
      </c>
      <c r="B2" s="20"/>
      <c r="C2" s="20"/>
      <c r="D2" s="20"/>
      <c r="E2" s="20"/>
      <c r="F2" s="20"/>
      <c r="G2" s="20"/>
      <c r="H2" s="20"/>
      <c r="I2" s="20"/>
      <c r="J2" s="20"/>
    </row>
    <row r="3" ht="20" customHeight="1" spans="1:10">
      <c r="A3" s="21"/>
      <c r="B3" s="21"/>
      <c r="C3" s="21"/>
      <c r="D3" s="21"/>
      <c r="E3" s="21"/>
      <c r="F3" s="21"/>
      <c r="G3" s="21"/>
      <c r="H3" s="21"/>
      <c r="I3" s="28" t="s">
        <v>2</v>
      </c>
      <c r="J3" s="28"/>
    </row>
    <row r="4" ht="20" customHeight="1" spans="1:10">
      <c r="A4" s="22" t="s">
        <v>897</v>
      </c>
      <c r="B4" s="23" t="s">
        <v>898</v>
      </c>
      <c r="C4" s="23" t="s">
        <v>886</v>
      </c>
      <c r="D4" s="23" t="s">
        <v>887</v>
      </c>
      <c r="E4" s="23" t="s">
        <v>888</v>
      </c>
      <c r="F4" s="23" t="s">
        <v>899</v>
      </c>
      <c r="G4" s="23" t="s">
        <v>900</v>
      </c>
      <c r="H4" s="23" t="s">
        <v>901</v>
      </c>
      <c r="I4" s="23" t="s">
        <v>902</v>
      </c>
      <c r="J4" s="23" t="s">
        <v>889</v>
      </c>
    </row>
    <row r="5" ht="13.5" spans="1:10">
      <c r="A5" s="24" t="s">
        <v>903</v>
      </c>
      <c r="B5" s="25">
        <v>165</v>
      </c>
      <c r="C5" s="25">
        <v>15</v>
      </c>
      <c r="D5" s="25">
        <v>15</v>
      </c>
      <c r="E5" s="25"/>
      <c r="F5" s="25">
        <v>75</v>
      </c>
      <c r="G5" s="25">
        <v>30</v>
      </c>
      <c r="H5" s="25">
        <v>30</v>
      </c>
      <c r="I5" s="25"/>
      <c r="J5" s="25"/>
    </row>
    <row r="6" ht="13.5" spans="1:10">
      <c r="A6" s="24" t="s">
        <v>904</v>
      </c>
      <c r="B6" s="25">
        <v>1629</v>
      </c>
      <c r="C6" s="25">
        <v>1629</v>
      </c>
      <c r="D6" s="25"/>
      <c r="E6" s="25"/>
      <c r="F6" s="25"/>
      <c r="G6" s="25"/>
      <c r="H6" s="25"/>
      <c r="I6" s="25"/>
      <c r="J6" s="25"/>
    </row>
    <row r="7" ht="13.5" spans="1:10">
      <c r="A7" s="24" t="s">
        <v>905</v>
      </c>
      <c r="B7" s="25">
        <v>4414</v>
      </c>
      <c r="C7" s="25">
        <v>4414</v>
      </c>
      <c r="D7" s="25"/>
      <c r="E7" s="25"/>
      <c r="F7" s="25"/>
      <c r="G7" s="25"/>
      <c r="H7" s="25"/>
      <c r="I7" s="25"/>
      <c r="J7" s="25"/>
    </row>
    <row r="8" ht="13.5" spans="1:10">
      <c r="A8" s="24" t="s">
        <v>906</v>
      </c>
      <c r="B8" s="25">
        <v>8893.689</v>
      </c>
      <c r="C8" s="25">
        <v>3220.689</v>
      </c>
      <c r="D8" s="25">
        <v>5673</v>
      </c>
      <c r="E8" s="25"/>
      <c r="F8" s="25"/>
      <c r="G8" s="25"/>
      <c r="H8" s="25"/>
      <c r="I8" s="25"/>
      <c r="J8" s="25"/>
    </row>
    <row r="9" ht="13.5" spans="1:10">
      <c r="A9" s="24" t="s">
        <v>907</v>
      </c>
      <c r="B9" s="25">
        <v>100</v>
      </c>
      <c r="C9" s="25">
        <v>19</v>
      </c>
      <c r="D9" s="25">
        <v>14.8</v>
      </c>
      <c r="E9" s="25">
        <v>10.4</v>
      </c>
      <c r="F9" s="25"/>
      <c r="G9" s="25"/>
      <c r="H9" s="25">
        <v>7.2</v>
      </c>
      <c r="I9" s="25">
        <v>15.8</v>
      </c>
      <c r="J9" s="25">
        <v>32.8</v>
      </c>
    </row>
    <row r="10" ht="13.5" spans="1:10">
      <c r="A10" s="24" t="s">
        <v>908</v>
      </c>
      <c r="B10" s="25">
        <v>5990.08</v>
      </c>
      <c r="C10" s="25"/>
      <c r="D10" s="25"/>
      <c r="E10" s="25">
        <v>5990.08</v>
      </c>
      <c r="F10" s="25"/>
      <c r="G10" s="25"/>
      <c r="H10" s="25"/>
      <c r="I10" s="25"/>
      <c r="J10" s="25"/>
    </row>
    <row r="11" ht="13.5" spans="1:10">
      <c r="A11" s="24" t="s">
        <v>909</v>
      </c>
      <c r="B11" s="25">
        <v>1055.95</v>
      </c>
      <c r="C11" s="25">
        <v>236.55</v>
      </c>
      <c r="D11" s="25">
        <v>614.71</v>
      </c>
      <c r="E11" s="25">
        <v>204.69</v>
      </c>
      <c r="F11" s="25"/>
      <c r="G11" s="25"/>
      <c r="H11" s="25"/>
      <c r="I11" s="25"/>
      <c r="J11" s="25"/>
    </row>
    <row r="12" ht="13.5" spans="1:10">
      <c r="A12" s="24" t="s">
        <v>910</v>
      </c>
      <c r="B12" s="25">
        <v>200</v>
      </c>
      <c r="C12" s="25"/>
      <c r="D12" s="25"/>
      <c r="E12" s="25"/>
      <c r="F12" s="25"/>
      <c r="G12" s="25"/>
      <c r="H12" s="25"/>
      <c r="I12" s="25"/>
      <c r="J12" s="25">
        <v>200</v>
      </c>
    </row>
    <row r="13" ht="13.5" spans="1:10">
      <c r="A13" s="24" t="s">
        <v>911</v>
      </c>
      <c r="B13" s="25">
        <v>40</v>
      </c>
      <c r="C13" s="25"/>
      <c r="D13" s="25"/>
      <c r="E13" s="25"/>
      <c r="F13" s="25"/>
      <c r="G13" s="25"/>
      <c r="H13" s="25"/>
      <c r="I13" s="25"/>
      <c r="J13" s="25">
        <v>40</v>
      </c>
    </row>
    <row r="14" ht="13.5" spans="1:10">
      <c r="A14" s="24" t="s">
        <v>912</v>
      </c>
      <c r="B14" s="25">
        <v>496.7</v>
      </c>
      <c r="C14" s="25">
        <v>73.4</v>
      </c>
      <c r="D14" s="25">
        <v>105.6</v>
      </c>
      <c r="E14" s="25">
        <v>24.1</v>
      </c>
      <c r="F14" s="25"/>
      <c r="G14" s="25"/>
      <c r="H14" s="25">
        <v>5.4</v>
      </c>
      <c r="I14" s="25">
        <v>48.7</v>
      </c>
      <c r="J14" s="25">
        <v>239.5</v>
      </c>
    </row>
    <row r="15" ht="13.5" spans="1:10">
      <c r="A15" s="24" t="s">
        <v>913</v>
      </c>
      <c r="B15" s="25">
        <v>402</v>
      </c>
      <c r="C15" s="25"/>
      <c r="D15" s="25">
        <v>402</v>
      </c>
      <c r="E15" s="25"/>
      <c r="F15" s="25"/>
      <c r="G15" s="25"/>
      <c r="H15" s="25"/>
      <c r="I15" s="25"/>
      <c r="J15" s="25"/>
    </row>
    <row r="16" ht="13.5" spans="1:10">
      <c r="A16" s="24" t="s">
        <v>914</v>
      </c>
      <c r="B16" s="25">
        <v>60.58</v>
      </c>
      <c r="C16" s="25">
        <v>19.3</v>
      </c>
      <c r="D16" s="25">
        <v>12.025</v>
      </c>
      <c r="E16" s="25">
        <v>11.36</v>
      </c>
      <c r="F16" s="25">
        <v>3.35</v>
      </c>
      <c r="G16" s="25">
        <v>3.09</v>
      </c>
      <c r="H16" s="25">
        <v>4.04</v>
      </c>
      <c r="I16" s="25">
        <v>5.3</v>
      </c>
      <c r="J16" s="25">
        <v>2.115</v>
      </c>
    </row>
    <row r="17" ht="13.5" spans="1:10">
      <c r="A17" s="24" t="s">
        <v>915</v>
      </c>
      <c r="B17" s="25">
        <v>73.8</v>
      </c>
      <c r="C17" s="25">
        <v>19.3</v>
      </c>
      <c r="D17" s="25">
        <v>24.1</v>
      </c>
      <c r="E17" s="25">
        <v>4.3</v>
      </c>
      <c r="F17" s="25"/>
      <c r="G17" s="25"/>
      <c r="H17" s="25"/>
      <c r="I17" s="25"/>
      <c r="J17" s="25">
        <v>26.1</v>
      </c>
    </row>
    <row r="18" ht="13.5" spans="1:10">
      <c r="A18" s="24" t="s">
        <v>916</v>
      </c>
      <c r="B18" s="25">
        <v>150</v>
      </c>
      <c r="C18" s="25">
        <v>60</v>
      </c>
      <c r="D18" s="25">
        <v>40</v>
      </c>
      <c r="E18" s="25">
        <v>50</v>
      </c>
      <c r="F18" s="25"/>
      <c r="G18" s="25"/>
      <c r="H18" s="25"/>
      <c r="I18" s="25"/>
      <c r="J18" s="25"/>
    </row>
    <row r="19" ht="13.5" spans="1:10">
      <c r="A19" s="24" t="s">
        <v>917</v>
      </c>
      <c r="B19" s="25">
        <v>1648.22</v>
      </c>
      <c r="C19" s="25">
        <v>265.26</v>
      </c>
      <c r="D19" s="25">
        <v>480.75</v>
      </c>
      <c r="E19" s="25">
        <v>694.79</v>
      </c>
      <c r="F19" s="25"/>
      <c r="G19" s="25"/>
      <c r="H19" s="25">
        <v>76.37</v>
      </c>
      <c r="I19" s="25">
        <v>36.55</v>
      </c>
      <c r="J19" s="25">
        <v>94.5</v>
      </c>
    </row>
    <row r="20" ht="13.5" spans="1:10">
      <c r="A20" s="24" t="s">
        <v>918</v>
      </c>
      <c r="B20" s="25">
        <v>25</v>
      </c>
      <c r="C20" s="25">
        <v>10</v>
      </c>
      <c r="D20" s="25">
        <v>5</v>
      </c>
      <c r="E20" s="25">
        <v>10</v>
      </c>
      <c r="F20" s="25"/>
      <c r="G20" s="25"/>
      <c r="H20" s="25"/>
      <c r="I20" s="25"/>
      <c r="J20" s="25"/>
    </row>
    <row r="21" ht="13.5" spans="1:10">
      <c r="A21" s="24" t="s">
        <v>919</v>
      </c>
      <c r="B21" s="25">
        <v>34</v>
      </c>
      <c r="C21" s="25">
        <v>14</v>
      </c>
      <c r="D21" s="25">
        <v>9</v>
      </c>
      <c r="E21" s="25">
        <v>8</v>
      </c>
      <c r="F21" s="25"/>
      <c r="G21" s="25"/>
      <c r="H21" s="25"/>
      <c r="I21" s="25"/>
      <c r="J21" s="25">
        <v>3</v>
      </c>
    </row>
    <row r="22" ht="13.5" spans="1:10">
      <c r="A22" s="24" t="s">
        <v>920</v>
      </c>
      <c r="B22" s="25">
        <v>110</v>
      </c>
      <c r="C22" s="25">
        <v>24</v>
      </c>
      <c r="D22" s="25">
        <v>28</v>
      </c>
      <c r="E22" s="25">
        <v>26</v>
      </c>
      <c r="F22" s="25">
        <v>5</v>
      </c>
      <c r="G22" s="25">
        <v>5</v>
      </c>
      <c r="H22" s="25">
        <v>8</v>
      </c>
      <c r="I22" s="25">
        <v>6</v>
      </c>
      <c r="J22" s="25">
        <v>8</v>
      </c>
    </row>
    <row r="23" ht="13.5" spans="1:10">
      <c r="A23" s="24" t="s">
        <v>921</v>
      </c>
      <c r="B23" s="25">
        <v>13</v>
      </c>
      <c r="C23" s="25">
        <v>2</v>
      </c>
      <c r="D23" s="25">
        <v>3</v>
      </c>
      <c r="E23" s="25">
        <v>5</v>
      </c>
      <c r="F23" s="25"/>
      <c r="G23" s="25"/>
      <c r="H23" s="25"/>
      <c r="I23" s="25"/>
      <c r="J23" s="25">
        <v>3</v>
      </c>
    </row>
    <row r="24" ht="13.5" spans="1:10">
      <c r="A24" s="24" t="s">
        <v>922</v>
      </c>
      <c r="B24" s="25">
        <v>141.98</v>
      </c>
      <c r="C24" s="25">
        <v>82.3</v>
      </c>
      <c r="D24" s="25">
        <v>38.88</v>
      </c>
      <c r="E24" s="25">
        <v>20.8</v>
      </c>
      <c r="F24" s="25"/>
      <c r="G24" s="25"/>
      <c r="H24" s="25"/>
      <c r="I24" s="25"/>
      <c r="J24" s="25"/>
    </row>
    <row r="25" ht="13.5" spans="1:10">
      <c r="A25" s="24" t="s">
        <v>923</v>
      </c>
      <c r="B25" s="25">
        <v>100</v>
      </c>
      <c r="C25" s="25"/>
      <c r="D25" s="25">
        <v>50</v>
      </c>
      <c r="E25" s="25">
        <v>50</v>
      </c>
      <c r="F25" s="25"/>
      <c r="G25" s="25"/>
      <c r="H25" s="25"/>
      <c r="I25" s="25"/>
      <c r="J25" s="25"/>
    </row>
    <row r="26" ht="13.5" spans="1:10">
      <c r="A26" s="24" t="s">
        <v>924</v>
      </c>
      <c r="B26" s="25">
        <v>160</v>
      </c>
      <c r="C26" s="25">
        <v>30</v>
      </c>
      <c r="D26" s="25">
        <v>20</v>
      </c>
      <c r="E26" s="25">
        <v>40</v>
      </c>
      <c r="F26" s="25"/>
      <c r="G26" s="25">
        <v>30</v>
      </c>
      <c r="H26" s="25"/>
      <c r="I26" s="25">
        <v>35</v>
      </c>
      <c r="J26" s="25">
        <v>5</v>
      </c>
    </row>
    <row r="27" ht="13.5" spans="1:10">
      <c r="A27" s="24" t="s">
        <v>925</v>
      </c>
      <c r="B27" s="25">
        <v>168.98</v>
      </c>
      <c r="C27" s="25">
        <v>51.76</v>
      </c>
      <c r="D27" s="25">
        <v>42.56</v>
      </c>
      <c r="E27" s="25">
        <v>48.66</v>
      </c>
      <c r="F27" s="25"/>
      <c r="G27" s="25"/>
      <c r="H27" s="25"/>
      <c r="I27" s="25">
        <v>4.5</v>
      </c>
      <c r="J27" s="25">
        <v>21.5</v>
      </c>
    </row>
    <row r="28" ht="13.5" spans="1:10">
      <c r="A28" s="24" t="s">
        <v>926</v>
      </c>
      <c r="B28" s="25">
        <v>216</v>
      </c>
      <c r="C28" s="25">
        <v>55</v>
      </c>
      <c r="D28" s="25">
        <v>52</v>
      </c>
      <c r="E28" s="25">
        <v>57</v>
      </c>
      <c r="F28" s="25">
        <v>8</v>
      </c>
      <c r="G28" s="25">
        <v>8</v>
      </c>
      <c r="H28" s="25">
        <v>13</v>
      </c>
      <c r="I28" s="25">
        <v>5</v>
      </c>
      <c r="J28" s="25">
        <v>18</v>
      </c>
    </row>
    <row r="29" ht="13.5" spans="1:10">
      <c r="A29" s="24" t="s">
        <v>927</v>
      </c>
      <c r="B29" s="25">
        <v>106.31</v>
      </c>
      <c r="C29" s="25">
        <v>35.96</v>
      </c>
      <c r="D29" s="25">
        <v>25.3</v>
      </c>
      <c r="E29" s="25">
        <v>14.14</v>
      </c>
      <c r="F29" s="25">
        <v>5.56</v>
      </c>
      <c r="G29" s="25">
        <v>5.92</v>
      </c>
      <c r="H29" s="25">
        <v>5.26</v>
      </c>
      <c r="I29" s="25">
        <v>2.45</v>
      </c>
      <c r="J29" s="25">
        <v>11.72</v>
      </c>
    </row>
    <row r="30" ht="13.5" spans="1:10">
      <c r="A30" s="24" t="s">
        <v>928</v>
      </c>
      <c r="B30" s="25">
        <v>55</v>
      </c>
      <c r="C30" s="25">
        <v>6</v>
      </c>
      <c r="D30" s="25"/>
      <c r="E30" s="25">
        <v>6</v>
      </c>
      <c r="F30" s="25">
        <v>12</v>
      </c>
      <c r="G30" s="25">
        <v>8</v>
      </c>
      <c r="H30" s="25">
        <v>4</v>
      </c>
      <c r="I30" s="25">
        <v>5</v>
      </c>
      <c r="J30" s="25">
        <v>14</v>
      </c>
    </row>
    <row r="31" ht="13.5" spans="1:10">
      <c r="A31" s="24" t="s">
        <v>929</v>
      </c>
      <c r="B31" s="25">
        <v>34.2</v>
      </c>
      <c r="C31" s="25">
        <v>3.2</v>
      </c>
      <c r="D31" s="25"/>
      <c r="E31" s="25">
        <v>1.6</v>
      </c>
      <c r="F31" s="25"/>
      <c r="G31" s="25"/>
      <c r="H31" s="25"/>
      <c r="I31" s="25"/>
      <c r="J31" s="25">
        <v>29.4</v>
      </c>
    </row>
    <row r="32" ht="13.5" spans="1:10">
      <c r="A32" s="24" t="s">
        <v>930</v>
      </c>
      <c r="B32" s="25">
        <v>19</v>
      </c>
      <c r="C32" s="25">
        <v>2</v>
      </c>
      <c r="D32" s="25">
        <v>4</v>
      </c>
      <c r="E32" s="25">
        <v>0.68</v>
      </c>
      <c r="F32" s="25"/>
      <c r="G32" s="25"/>
      <c r="H32" s="25"/>
      <c r="I32" s="25"/>
      <c r="J32" s="25">
        <v>12.32</v>
      </c>
    </row>
    <row r="33" ht="13.5" spans="1:10">
      <c r="A33" s="26" t="s">
        <v>931</v>
      </c>
      <c r="B33" s="27">
        <v>25</v>
      </c>
      <c r="C33" s="27">
        <v>8</v>
      </c>
      <c r="D33" s="27">
        <v>6</v>
      </c>
      <c r="E33" s="27">
        <v>6</v>
      </c>
      <c r="F33" s="27"/>
      <c r="G33" s="27"/>
      <c r="H33" s="27"/>
      <c r="I33" s="27">
        <v>1</v>
      </c>
      <c r="J33" s="27">
        <v>4</v>
      </c>
    </row>
    <row r="34" ht="13.5" spans="1:10">
      <c r="A34" s="26" t="s">
        <v>932</v>
      </c>
      <c r="B34" s="27">
        <v>500</v>
      </c>
      <c r="C34" s="27"/>
      <c r="D34" s="27"/>
      <c r="E34" s="27">
        <v>500</v>
      </c>
      <c r="F34" s="27"/>
      <c r="G34" s="27"/>
      <c r="H34" s="27"/>
      <c r="I34" s="27"/>
      <c r="J34" s="27"/>
    </row>
    <row r="35" ht="13.5" spans="1:10">
      <c r="A35" s="26" t="s">
        <v>933</v>
      </c>
      <c r="B35" s="27">
        <v>13</v>
      </c>
      <c r="C35" s="27">
        <v>4</v>
      </c>
      <c r="D35" s="27">
        <v>5</v>
      </c>
      <c r="E35" s="27">
        <v>4</v>
      </c>
      <c r="F35" s="27"/>
      <c r="G35" s="27"/>
      <c r="H35" s="27"/>
      <c r="I35" s="27"/>
      <c r="J35" s="27"/>
    </row>
    <row r="36" ht="13.5" spans="1:10">
      <c r="A36" s="26" t="s">
        <v>934</v>
      </c>
      <c r="B36" s="27">
        <v>220</v>
      </c>
      <c r="C36" s="27">
        <v>60</v>
      </c>
      <c r="D36" s="27">
        <v>75</v>
      </c>
      <c r="E36" s="27">
        <v>85</v>
      </c>
      <c r="F36" s="27"/>
      <c r="G36" s="27"/>
      <c r="H36" s="27"/>
      <c r="I36" s="27"/>
      <c r="J36" s="27"/>
    </row>
    <row r="37" ht="13.5" spans="1:10">
      <c r="A37" s="26" t="s">
        <v>935</v>
      </c>
      <c r="B37" s="27">
        <v>148</v>
      </c>
      <c r="C37" s="27">
        <v>46.77</v>
      </c>
      <c r="D37" s="27">
        <v>3.88</v>
      </c>
      <c r="E37" s="27">
        <v>11.52</v>
      </c>
      <c r="F37" s="27"/>
      <c r="G37" s="27"/>
      <c r="H37" s="27"/>
      <c r="I37" s="27">
        <v>5.39</v>
      </c>
      <c r="J37" s="27">
        <v>80.44</v>
      </c>
    </row>
    <row r="38" ht="13.5" spans="1:10">
      <c r="A38" s="26" t="s">
        <v>936</v>
      </c>
      <c r="B38" s="27">
        <v>14</v>
      </c>
      <c r="C38" s="27">
        <v>4</v>
      </c>
      <c r="D38" s="27">
        <v>9</v>
      </c>
      <c r="E38" s="27">
        <v>1</v>
      </c>
      <c r="F38" s="27"/>
      <c r="G38" s="27"/>
      <c r="H38" s="27"/>
      <c r="I38" s="27"/>
      <c r="J38" s="27"/>
    </row>
    <row r="39" ht="13.5" spans="1:10">
      <c r="A39" s="26" t="s">
        <v>937</v>
      </c>
      <c r="B39" s="27">
        <v>1604.63</v>
      </c>
      <c r="C39" s="27">
        <v>577.52</v>
      </c>
      <c r="D39" s="27">
        <v>352.42</v>
      </c>
      <c r="E39" s="27">
        <v>378.8</v>
      </c>
      <c r="F39" s="27">
        <v>26.49</v>
      </c>
      <c r="G39" s="27">
        <v>15.4</v>
      </c>
      <c r="H39" s="27">
        <v>36.68</v>
      </c>
      <c r="I39" s="27">
        <v>51.96</v>
      </c>
      <c r="J39" s="27">
        <v>165.36</v>
      </c>
    </row>
    <row r="40" ht="13.5" spans="1:10">
      <c r="A40" s="26" t="s">
        <v>938</v>
      </c>
      <c r="B40" s="27">
        <v>7</v>
      </c>
      <c r="C40" s="27">
        <v>3.2</v>
      </c>
      <c r="D40" s="27">
        <v>0.8</v>
      </c>
      <c r="E40" s="27">
        <v>3</v>
      </c>
      <c r="F40" s="27"/>
      <c r="G40" s="27"/>
      <c r="H40" s="27"/>
      <c r="I40" s="27"/>
      <c r="J40" s="27"/>
    </row>
    <row r="41" ht="13.5" spans="1:10">
      <c r="A41" s="26" t="s">
        <v>939</v>
      </c>
      <c r="B41" s="27">
        <v>45</v>
      </c>
      <c r="C41" s="27">
        <v>10.8</v>
      </c>
      <c r="D41" s="27">
        <v>8.8</v>
      </c>
      <c r="E41" s="27">
        <v>25.4</v>
      </c>
      <c r="F41" s="27"/>
      <c r="G41" s="27"/>
      <c r="H41" s="27"/>
      <c r="I41" s="27"/>
      <c r="J41" s="27"/>
    </row>
    <row r="42" ht="13.5" spans="1:10">
      <c r="A42" s="26" t="s">
        <v>940</v>
      </c>
      <c r="B42" s="27">
        <v>44.8</v>
      </c>
      <c r="C42" s="27">
        <v>13.2</v>
      </c>
      <c r="D42" s="27">
        <v>11.8</v>
      </c>
      <c r="E42" s="27">
        <v>19.8</v>
      </c>
      <c r="F42" s="27"/>
      <c r="G42" s="27"/>
      <c r="H42" s="27"/>
      <c r="I42" s="27"/>
      <c r="J42" s="27"/>
    </row>
    <row r="43" ht="13.5" spans="1:10">
      <c r="A43" s="26" t="s">
        <v>941</v>
      </c>
      <c r="B43" s="27">
        <v>443</v>
      </c>
      <c r="C43" s="27">
        <v>50</v>
      </c>
      <c r="D43" s="27">
        <v>5</v>
      </c>
      <c r="E43" s="27">
        <v>243</v>
      </c>
      <c r="F43" s="27"/>
      <c r="G43" s="27"/>
      <c r="H43" s="27"/>
      <c r="I43" s="27">
        <v>65</v>
      </c>
      <c r="J43" s="27">
        <v>80</v>
      </c>
    </row>
    <row r="44" ht="13.5" spans="1:10">
      <c r="A44" s="26" t="s">
        <v>942</v>
      </c>
      <c r="B44" s="27">
        <v>178</v>
      </c>
      <c r="C44" s="27">
        <v>178</v>
      </c>
      <c r="D44" s="27"/>
      <c r="E44" s="27"/>
      <c r="F44" s="27"/>
      <c r="G44" s="27"/>
      <c r="H44" s="27"/>
      <c r="I44" s="27"/>
      <c r="J44" s="27"/>
    </row>
    <row r="45" ht="13.5" spans="1:10">
      <c r="A45" s="26" t="s">
        <v>943</v>
      </c>
      <c r="B45" s="27">
        <v>273.12</v>
      </c>
      <c r="C45" s="27">
        <v>120.24</v>
      </c>
      <c r="D45" s="27">
        <v>69.36</v>
      </c>
      <c r="E45" s="27">
        <v>61.92</v>
      </c>
      <c r="F45" s="27"/>
      <c r="G45" s="27"/>
      <c r="H45" s="27"/>
      <c r="I45" s="27"/>
      <c r="J45" s="27">
        <v>21.6</v>
      </c>
    </row>
    <row r="46" ht="13.5" spans="1:10">
      <c r="A46" s="26" t="s">
        <v>944</v>
      </c>
      <c r="B46" s="27">
        <v>100</v>
      </c>
      <c r="C46" s="27">
        <v>88</v>
      </c>
      <c r="D46" s="27"/>
      <c r="E46" s="27"/>
      <c r="F46" s="27"/>
      <c r="G46" s="27">
        <v>12</v>
      </c>
      <c r="H46" s="27"/>
      <c r="I46" s="27"/>
      <c r="J46" s="27"/>
    </row>
    <row r="47" ht="13.5" spans="1:10">
      <c r="A47" s="26" t="s">
        <v>945</v>
      </c>
      <c r="B47" s="27">
        <v>66.99</v>
      </c>
      <c r="C47" s="27">
        <v>23.1</v>
      </c>
      <c r="D47" s="27">
        <v>11.28</v>
      </c>
      <c r="E47" s="27">
        <v>10.29</v>
      </c>
      <c r="F47" s="27">
        <v>5.43</v>
      </c>
      <c r="G47" s="27">
        <v>5.13</v>
      </c>
      <c r="H47" s="27">
        <v>4.74</v>
      </c>
      <c r="I47" s="27">
        <v>3.6</v>
      </c>
      <c r="J47" s="27">
        <v>3.42</v>
      </c>
    </row>
    <row r="48" ht="13.5" spans="1:10">
      <c r="A48" s="26" t="s">
        <v>946</v>
      </c>
      <c r="B48" s="27">
        <v>53</v>
      </c>
      <c r="C48" s="27">
        <v>3</v>
      </c>
      <c r="D48" s="27">
        <v>3</v>
      </c>
      <c r="E48" s="27">
        <v>42</v>
      </c>
      <c r="F48" s="27"/>
      <c r="G48" s="27">
        <v>3</v>
      </c>
      <c r="H48" s="27"/>
      <c r="I48" s="27"/>
      <c r="J48" s="27">
        <v>2</v>
      </c>
    </row>
    <row r="49" ht="13.5" spans="1:10">
      <c r="A49" s="26" t="s">
        <v>947</v>
      </c>
      <c r="B49" s="27">
        <v>110</v>
      </c>
      <c r="C49" s="27"/>
      <c r="D49" s="27"/>
      <c r="E49" s="27">
        <v>110</v>
      </c>
      <c r="F49" s="27"/>
      <c r="G49" s="27"/>
      <c r="H49" s="27"/>
      <c r="I49" s="27"/>
      <c r="J49" s="27"/>
    </row>
    <row r="50" ht="13.5" spans="1:10">
      <c r="A50" s="26" t="s">
        <v>948</v>
      </c>
      <c r="B50" s="27">
        <v>10380</v>
      </c>
      <c r="C50" s="27"/>
      <c r="D50" s="27">
        <v>3380</v>
      </c>
      <c r="E50" s="27"/>
      <c r="F50" s="27"/>
      <c r="G50" s="27"/>
      <c r="H50" s="27"/>
      <c r="I50" s="27"/>
      <c r="J50" s="27">
        <v>7000</v>
      </c>
    </row>
    <row r="51" ht="13.5" spans="1:10">
      <c r="A51" s="26" t="s">
        <v>949</v>
      </c>
      <c r="B51" s="27">
        <v>60</v>
      </c>
      <c r="C51" s="27">
        <v>20</v>
      </c>
      <c r="D51" s="27"/>
      <c r="E51" s="27">
        <v>40</v>
      </c>
      <c r="F51" s="27"/>
      <c r="G51" s="27"/>
      <c r="H51" s="27"/>
      <c r="I51" s="27"/>
      <c r="J51" s="27"/>
    </row>
    <row r="52" ht="13.5" spans="1:10">
      <c r="A52" s="26" t="s">
        <v>950</v>
      </c>
      <c r="B52" s="27">
        <v>10.74</v>
      </c>
      <c r="C52" s="27">
        <v>3.64</v>
      </c>
      <c r="D52" s="27">
        <v>3.1</v>
      </c>
      <c r="E52" s="27">
        <v>4</v>
      </c>
      <c r="F52" s="27"/>
      <c r="G52" s="27"/>
      <c r="H52" s="27"/>
      <c r="I52" s="27"/>
      <c r="J52" s="27"/>
    </row>
    <row r="53" ht="13.5" spans="1:10">
      <c r="A53" s="26" t="s">
        <v>951</v>
      </c>
      <c r="B53" s="27">
        <v>10.74</v>
      </c>
      <c r="C53" s="27">
        <v>3.46</v>
      </c>
      <c r="D53" s="27">
        <v>3.52</v>
      </c>
      <c r="E53" s="27">
        <v>3.76</v>
      </c>
      <c r="F53" s="27"/>
      <c r="G53" s="27"/>
      <c r="H53" s="27"/>
      <c r="I53" s="27"/>
      <c r="J53" s="27"/>
    </row>
    <row r="54" ht="13.5" spans="1:10">
      <c r="A54" s="26" t="s">
        <v>952</v>
      </c>
      <c r="B54" s="27">
        <v>199</v>
      </c>
      <c r="C54" s="27">
        <v>111</v>
      </c>
      <c r="D54" s="27">
        <v>10</v>
      </c>
      <c r="E54" s="27">
        <v>78</v>
      </c>
      <c r="F54" s="27"/>
      <c r="G54" s="27"/>
      <c r="H54" s="27"/>
      <c r="I54" s="27"/>
      <c r="J54" s="27"/>
    </row>
    <row r="55" ht="13.5" spans="1:10">
      <c r="A55" s="26" t="s">
        <v>953</v>
      </c>
      <c r="B55" s="27">
        <v>35</v>
      </c>
      <c r="C55" s="27">
        <v>15</v>
      </c>
      <c r="D55" s="27">
        <v>5</v>
      </c>
      <c r="E55" s="27">
        <v>15</v>
      </c>
      <c r="F55" s="27"/>
      <c r="G55" s="27"/>
      <c r="H55" s="27"/>
      <c r="I55" s="27"/>
      <c r="J55" s="27"/>
    </row>
    <row r="56" ht="13.5" spans="1:10">
      <c r="A56" s="26" t="s">
        <v>954</v>
      </c>
      <c r="B56" s="27">
        <v>120.7049</v>
      </c>
      <c r="C56" s="27">
        <v>53.0482</v>
      </c>
      <c r="D56" s="27">
        <v>29.388</v>
      </c>
      <c r="E56" s="27">
        <v>25.2567</v>
      </c>
      <c r="F56" s="27"/>
      <c r="G56" s="27"/>
      <c r="H56" s="27"/>
      <c r="I56" s="27"/>
      <c r="J56" s="27">
        <v>13.012</v>
      </c>
    </row>
    <row r="57" ht="13.5" spans="1:10">
      <c r="A57" s="26" t="s">
        <v>955</v>
      </c>
      <c r="B57" s="27">
        <v>260</v>
      </c>
      <c r="C57" s="27">
        <v>91</v>
      </c>
      <c r="D57" s="27">
        <v>48</v>
      </c>
      <c r="E57" s="27">
        <v>57</v>
      </c>
      <c r="F57" s="27">
        <v>18</v>
      </c>
      <c r="G57" s="27">
        <v>11</v>
      </c>
      <c r="H57" s="27">
        <v>3</v>
      </c>
      <c r="I57" s="27">
        <v>7</v>
      </c>
      <c r="J57" s="27">
        <v>25</v>
      </c>
    </row>
    <row r="58" ht="13.5" spans="1:10">
      <c r="A58" s="26" t="s">
        <v>956</v>
      </c>
      <c r="B58" s="27">
        <v>244</v>
      </c>
      <c r="C58" s="27">
        <v>95</v>
      </c>
      <c r="D58" s="27">
        <v>109</v>
      </c>
      <c r="E58" s="27">
        <v>40</v>
      </c>
      <c r="F58" s="27"/>
      <c r="G58" s="27"/>
      <c r="H58" s="27"/>
      <c r="I58" s="27"/>
      <c r="J58" s="27"/>
    </row>
    <row r="59" ht="13.5" spans="1:10">
      <c r="A59" s="26" t="s">
        <v>957</v>
      </c>
      <c r="B59" s="27">
        <v>250</v>
      </c>
      <c r="C59" s="27">
        <v>200</v>
      </c>
      <c r="D59" s="27"/>
      <c r="E59" s="27">
        <v>50</v>
      </c>
      <c r="F59" s="27"/>
      <c r="G59" s="27"/>
      <c r="H59" s="27"/>
      <c r="I59" s="27"/>
      <c r="J59" s="27"/>
    </row>
    <row r="60" ht="13.5" spans="1:10">
      <c r="A60" s="26" t="s">
        <v>958</v>
      </c>
      <c r="B60" s="27">
        <v>847</v>
      </c>
      <c r="C60" s="27">
        <v>325</v>
      </c>
      <c r="D60" s="27">
        <v>166</v>
      </c>
      <c r="E60" s="27">
        <v>182</v>
      </c>
      <c r="F60" s="27">
        <v>42</v>
      </c>
      <c r="G60" s="27">
        <v>24</v>
      </c>
      <c r="H60" s="27">
        <v>7</v>
      </c>
      <c r="I60" s="27">
        <v>21</v>
      </c>
      <c r="J60" s="27">
        <v>80</v>
      </c>
    </row>
    <row r="61" ht="13.5" spans="1:10">
      <c r="A61" s="26" t="s">
        <v>959</v>
      </c>
      <c r="B61" s="27">
        <v>2235</v>
      </c>
      <c r="C61" s="27">
        <v>955</v>
      </c>
      <c r="D61" s="27">
        <v>255</v>
      </c>
      <c r="E61" s="27">
        <v>36</v>
      </c>
      <c r="F61" s="27"/>
      <c r="G61" s="27"/>
      <c r="H61" s="27"/>
      <c r="I61" s="27"/>
      <c r="J61" s="27">
        <v>989</v>
      </c>
    </row>
    <row r="62" ht="13.5" spans="1:10">
      <c r="A62" s="26" t="s">
        <v>960</v>
      </c>
      <c r="B62" s="27">
        <v>310.7635</v>
      </c>
      <c r="C62" s="27">
        <v>74.4194</v>
      </c>
      <c r="D62" s="27">
        <v>49.9731</v>
      </c>
      <c r="E62" s="27">
        <v>40.5072</v>
      </c>
      <c r="F62" s="27">
        <v>37.6936</v>
      </c>
      <c r="G62" s="27">
        <v>34.5194</v>
      </c>
      <c r="H62" s="27">
        <v>39.6391</v>
      </c>
      <c r="I62" s="27">
        <v>11.9066</v>
      </c>
      <c r="J62" s="27">
        <v>22.1051</v>
      </c>
    </row>
    <row r="63" ht="13.5" spans="1:10">
      <c r="A63" s="26" t="s">
        <v>961</v>
      </c>
      <c r="B63" s="27">
        <v>10</v>
      </c>
      <c r="C63" s="27"/>
      <c r="D63" s="27"/>
      <c r="E63" s="27"/>
      <c r="F63" s="27"/>
      <c r="G63" s="27">
        <v>10</v>
      </c>
      <c r="H63" s="27"/>
      <c r="I63" s="27"/>
      <c r="J63" s="27"/>
    </row>
    <row r="64" ht="13.5" spans="1:10">
      <c r="A64" s="26" t="s">
        <v>962</v>
      </c>
      <c r="B64" s="27">
        <v>4030.66125</v>
      </c>
      <c r="C64" s="27"/>
      <c r="D64" s="27"/>
      <c r="E64" s="27">
        <v>4030.66125</v>
      </c>
      <c r="F64" s="27"/>
      <c r="G64" s="27"/>
      <c r="H64" s="27"/>
      <c r="I64" s="27"/>
      <c r="J64" s="27"/>
    </row>
    <row r="65" ht="13.5" spans="1:10">
      <c r="A65" s="26" t="s">
        <v>963</v>
      </c>
      <c r="B65" s="27">
        <v>42.88</v>
      </c>
      <c r="C65" s="27">
        <v>10.49</v>
      </c>
      <c r="D65" s="27">
        <v>7</v>
      </c>
      <c r="E65" s="27">
        <v>6.5</v>
      </c>
      <c r="F65" s="27">
        <v>6</v>
      </c>
      <c r="G65" s="27">
        <v>5.8</v>
      </c>
      <c r="H65" s="27">
        <v>3.57</v>
      </c>
      <c r="I65" s="27">
        <v>1.52</v>
      </c>
      <c r="J65" s="27">
        <v>2</v>
      </c>
    </row>
    <row r="66" ht="13.5" spans="1:10">
      <c r="A66" s="26" t="s">
        <v>964</v>
      </c>
      <c r="B66" s="27">
        <v>872.784</v>
      </c>
      <c r="C66" s="27">
        <v>291.828</v>
      </c>
      <c r="D66" s="27">
        <v>178.152</v>
      </c>
      <c r="E66" s="27">
        <v>140.266</v>
      </c>
      <c r="F66" s="27">
        <v>55.772</v>
      </c>
      <c r="G66" s="27">
        <v>50.392</v>
      </c>
      <c r="H66" s="27">
        <v>50.78</v>
      </c>
      <c r="I66" s="27">
        <v>33.554</v>
      </c>
      <c r="J66" s="27">
        <v>72.04</v>
      </c>
    </row>
    <row r="67" ht="13.5" spans="1:10">
      <c r="A67" s="26" t="s">
        <v>965</v>
      </c>
      <c r="B67" s="27">
        <v>18.19</v>
      </c>
      <c r="C67" s="27">
        <v>12.46</v>
      </c>
      <c r="D67" s="27">
        <v>5.73</v>
      </c>
      <c r="E67" s="27"/>
      <c r="F67" s="27"/>
      <c r="G67" s="27"/>
      <c r="H67" s="27"/>
      <c r="I67" s="27"/>
      <c r="J67" s="27"/>
    </row>
    <row r="68" ht="13.5" spans="1:10">
      <c r="A68" s="26" t="s">
        <v>966</v>
      </c>
      <c r="B68" s="27">
        <v>55</v>
      </c>
      <c r="C68" s="27">
        <v>5.8</v>
      </c>
      <c r="D68" s="27">
        <v>45.2</v>
      </c>
      <c r="E68" s="27">
        <v>4</v>
      </c>
      <c r="F68" s="27"/>
      <c r="G68" s="27"/>
      <c r="H68" s="27"/>
      <c r="I68" s="27"/>
      <c r="J68" s="27"/>
    </row>
    <row r="69" ht="13.5" spans="1:10">
      <c r="A69" s="26" t="s">
        <v>967</v>
      </c>
      <c r="B69" s="27">
        <v>120</v>
      </c>
      <c r="C69" s="27">
        <v>25</v>
      </c>
      <c r="D69" s="27">
        <v>20</v>
      </c>
      <c r="E69" s="27">
        <v>25</v>
      </c>
      <c r="F69" s="27">
        <v>15</v>
      </c>
      <c r="G69" s="27">
        <v>10</v>
      </c>
      <c r="H69" s="27">
        <v>10</v>
      </c>
      <c r="I69" s="27">
        <v>5</v>
      </c>
      <c r="J69" s="27">
        <v>10</v>
      </c>
    </row>
    <row r="70" ht="13.5" spans="1:10">
      <c r="A70" s="26" t="s">
        <v>968</v>
      </c>
      <c r="B70" s="27">
        <v>30</v>
      </c>
      <c r="C70" s="27"/>
      <c r="D70" s="27"/>
      <c r="E70" s="27">
        <v>30</v>
      </c>
      <c r="F70" s="27"/>
      <c r="G70" s="27"/>
      <c r="H70" s="27"/>
      <c r="I70" s="27"/>
      <c r="J70" s="27"/>
    </row>
    <row r="71" ht="13.5" spans="1:10">
      <c r="A71" s="26" t="s">
        <v>969</v>
      </c>
      <c r="B71" s="27">
        <v>63.09</v>
      </c>
      <c r="C71" s="27">
        <v>18.37</v>
      </c>
      <c r="D71" s="27">
        <v>13.87</v>
      </c>
      <c r="E71" s="27">
        <v>14.76</v>
      </c>
      <c r="F71" s="27">
        <v>2.78</v>
      </c>
      <c r="G71" s="27">
        <v>2.52</v>
      </c>
      <c r="H71" s="27">
        <v>2.44</v>
      </c>
      <c r="I71" s="27">
        <v>3.89</v>
      </c>
      <c r="J71" s="27">
        <v>4.46</v>
      </c>
    </row>
    <row r="72" ht="13.5" spans="1:10">
      <c r="A72" s="26" t="s">
        <v>970</v>
      </c>
      <c r="B72" s="27">
        <v>125.25</v>
      </c>
      <c r="C72" s="27">
        <v>43.65</v>
      </c>
      <c r="D72" s="27">
        <v>38.75</v>
      </c>
      <c r="E72" s="27">
        <v>42.85</v>
      </c>
      <c r="F72" s="27"/>
      <c r="G72" s="27"/>
      <c r="H72" s="27"/>
      <c r="I72" s="27"/>
      <c r="J72" s="27"/>
    </row>
    <row r="73" ht="13.5" spans="1:10">
      <c r="A73" s="26" t="s">
        <v>971</v>
      </c>
      <c r="B73" s="27">
        <v>25</v>
      </c>
      <c r="C73" s="27">
        <v>12.5</v>
      </c>
      <c r="D73" s="27">
        <v>5</v>
      </c>
      <c r="E73" s="27">
        <v>6.5</v>
      </c>
      <c r="F73" s="27"/>
      <c r="G73" s="27"/>
      <c r="H73" s="27"/>
      <c r="I73" s="27"/>
      <c r="J73" s="27">
        <v>1</v>
      </c>
    </row>
    <row r="74" ht="13.5" spans="1:10">
      <c r="A74" s="26" t="s">
        <v>972</v>
      </c>
      <c r="B74" s="27">
        <v>323.19</v>
      </c>
      <c r="C74" s="27"/>
      <c r="D74" s="27"/>
      <c r="E74" s="27"/>
      <c r="F74" s="27"/>
      <c r="G74" s="27"/>
      <c r="H74" s="27">
        <v>323.19</v>
      </c>
      <c r="I74" s="27"/>
      <c r="J74" s="27"/>
    </row>
    <row r="75" ht="13.5" spans="1:10">
      <c r="A75" s="26" t="s">
        <v>973</v>
      </c>
      <c r="B75" s="27">
        <v>332.81</v>
      </c>
      <c r="C75" s="27"/>
      <c r="D75" s="27"/>
      <c r="E75" s="27"/>
      <c r="F75" s="27"/>
      <c r="G75" s="27"/>
      <c r="H75" s="27">
        <v>332.81</v>
      </c>
      <c r="I75" s="27"/>
      <c r="J75" s="27"/>
    </row>
    <row r="76" ht="13.5" spans="1:10">
      <c r="A76" s="26" t="s">
        <v>974</v>
      </c>
      <c r="B76" s="27">
        <v>25</v>
      </c>
      <c r="C76" s="27">
        <v>6</v>
      </c>
      <c r="D76" s="27">
        <v>13</v>
      </c>
      <c r="E76" s="27">
        <v>4</v>
      </c>
      <c r="F76" s="27"/>
      <c r="G76" s="27"/>
      <c r="H76" s="27"/>
      <c r="I76" s="27"/>
      <c r="J76" s="27">
        <v>2</v>
      </c>
    </row>
    <row r="77" ht="13.5" spans="1:10">
      <c r="A77" s="26" t="s">
        <v>975</v>
      </c>
      <c r="B77" s="27">
        <v>492</v>
      </c>
      <c r="C77" s="27">
        <v>435</v>
      </c>
      <c r="D77" s="27"/>
      <c r="E77" s="27">
        <v>57</v>
      </c>
      <c r="F77" s="27"/>
      <c r="G77" s="27"/>
      <c r="H77" s="27"/>
      <c r="I77" s="27"/>
      <c r="J77" s="27"/>
    </row>
    <row r="78" ht="13.5" spans="1:10">
      <c r="A78" s="26" t="s">
        <v>976</v>
      </c>
      <c r="B78" s="27">
        <v>7.47</v>
      </c>
      <c r="C78" s="27">
        <v>2.178</v>
      </c>
      <c r="D78" s="27">
        <v>1.926</v>
      </c>
      <c r="E78" s="27">
        <v>3.366</v>
      </c>
      <c r="F78" s="27"/>
      <c r="G78" s="27"/>
      <c r="H78" s="27"/>
      <c r="I78" s="27"/>
      <c r="J78" s="27"/>
    </row>
    <row r="79" ht="13.5" spans="1:10">
      <c r="A79" s="26" t="s">
        <v>977</v>
      </c>
      <c r="B79" s="27">
        <v>34</v>
      </c>
      <c r="C79" s="27">
        <v>15</v>
      </c>
      <c r="D79" s="27"/>
      <c r="E79" s="27">
        <v>19</v>
      </c>
      <c r="F79" s="27"/>
      <c r="G79" s="27"/>
      <c r="H79" s="27"/>
      <c r="I79" s="27"/>
      <c r="J79" s="27"/>
    </row>
    <row r="80" ht="13.5" spans="1:10">
      <c r="A80" s="26" t="s">
        <v>978</v>
      </c>
      <c r="B80" s="27">
        <v>11</v>
      </c>
      <c r="C80" s="27"/>
      <c r="D80" s="27">
        <v>6</v>
      </c>
      <c r="E80" s="27">
        <v>5</v>
      </c>
      <c r="F80" s="27"/>
      <c r="G80" s="27"/>
      <c r="H80" s="27"/>
      <c r="I80" s="27"/>
      <c r="J80" s="27"/>
    </row>
    <row r="81" ht="13.5" spans="1:10">
      <c r="A81" s="26" t="s">
        <v>979</v>
      </c>
      <c r="B81" s="27">
        <v>845</v>
      </c>
      <c r="C81" s="27">
        <v>236</v>
      </c>
      <c r="D81" s="27">
        <v>325</v>
      </c>
      <c r="E81" s="27">
        <v>261</v>
      </c>
      <c r="F81" s="27"/>
      <c r="G81" s="27"/>
      <c r="H81" s="27"/>
      <c r="I81" s="27"/>
      <c r="J81" s="27">
        <v>23</v>
      </c>
    </row>
    <row r="82" ht="13.5" spans="1:10">
      <c r="A82" s="26" t="s">
        <v>980</v>
      </c>
      <c r="B82" s="27">
        <v>879.08</v>
      </c>
      <c r="C82" s="27">
        <v>290.566</v>
      </c>
      <c r="D82" s="27">
        <v>177.424</v>
      </c>
      <c r="E82" s="27">
        <v>138.694</v>
      </c>
      <c r="F82" s="27">
        <v>58.412</v>
      </c>
      <c r="G82" s="27">
        <v>54.426</v>
      </c>
      <c r="H82" s="27">
        <v>52.108</v>
      </c>
      <c r="I82" s="27">
        <v>34.688</v>
      </c>
      <c r="J82" s="27">
        <v>72.762</v>
      </c>
    </row>
    <row r="83" ht="13.5" spans="1:10">
      <c r="A83" s="26" t="s">
        <v>981</v>
      </c>
      <c r="B83" s="27">
        <v>29.2</v>
      </c>
      <c r="C83" s="27">
        <v>6.5</v>
      </c>
      <c r="D83" s="27">
        <v>5.425</v>
      </c>
      <c r="E83" s="27">
        <v>14.375</v>
      </c>
      <c r="F83" s="27">
        <v>1.2</v>
      </c>
      <c r="G83" s="27">
        <v>1.025</v>
      </c>
      <c r="H83" s="27">
        <v>0.375</v>
      </c>
      <c r="I83" s="27">
        <v>0.3</v>
      </c>
      <c r="J83" s="27"/>
    </row>
    <row r="84" ht="13.5" spans="1:10">
      <c r="A84" s="26" t="s">
        <v>982</v>
      </c>
      <c r="B84" s="27">
        <v>13</v>
      </c>
      <c r="C84" s="27"/>
      <c r="D84" s="27"/>
      <c r="E84" s="27">
        <v>13</v>
      </c>
      <c r="F84" s="27"/>
      <c r="G84" s="27"/>
      <c r="H84" s="27"/>
      <c r="I84" s="27"/>
      <c r="J84" s="27"/>
    </row>
    <row r="85" ht="13.5" spans="1:10">
      <c r="A85" s="26" t="s">
        <v>983</v>
      </c>
      <c r="B85" s="27">
        <v>30</v>
      </c>
      <c r="C85" s="27">
        <v>30</v>
      </c>
      <c r="D85" s="27"/>
      <c r="E85" s="27"/>
      <c r="F85" s="27"/>
      <c r="G85" s="27"/>
      <c r="H85" s="27"/>
      <c r="I85" s="27"/>
      <c r="J85" s="27"/>
    </row>
    <row r="86" ht="13.5" spans="1:10">
      <c r="A86" s="26" t="s">
        <v>984</v>
      </c>
      <c r="B86" s="27">
        <v>120</v>
      </c>
      <c r="C86" s="27">
        <v>25</v>
      </c>
      <c r="D86" s="27">
        <v>5</v>
      </c>
      <c r="E86" s="27">
        <v>5</v>
      </c>
      <c r="F86" s="27"/>
      <c r="G86" s="27"/>
      <c r="H86" s="27"/>
      <c r="I86" s="27"/>
      <c r="J86" s="27">
        <v>85</v>
      </c>
    </row>
    <row r="87" ht="13.5" spans="1:10">
      <c r="A87" s="26" t="s">
        <v>985</v>
      </c>
      <c r="B87" s="27">
        <v>309</v>
      </c>
      <c r="C87" s="27">
        <v>84</v>
      </c>
      <c r="D87" s="27"/>
      <c r="E87" s="27">
        <v>97</v>
      </c>
      <c r="F87" s="27"/>
      <c r="G87" s="27"/>
      <c r="H87" s="27"/>
      <c r="I87" s="27"/>
      <c r="J87" s="27">
        <v>128</v>
      </c>
    </row>
    <row r="88" ht="13.5" spans="1:10">
      <c r="A88" s="26" t="s">
        <v>986</v>
      </c>
      <c r="B88" s="27">
        <v>162</v>
      </c>
      <c r="C88" s="27">
        <v>57</v>
      </c>
      <c r="D88" s="27">
        <v>46</v>
      </c>
      <c r="E88" s="27">
        <v>56</v>
      </c>
      <c r="F88" s="27"/>
      <c r="G88" s="27"/>
      <c r="H88" s="27">
        <v>3</v>
      </c>
      <c r="I88" s="27"/>
      <c r="J88" s="27"/>
    </row>
    <row r="89" ht="13.5" spans="1:10">
      <c r="A89" s="26" t="s">
        <v>987</v>
      </c>
      <c r="B89" s="27">
        <v>53</v>
      </c>
      <c r="C89" s="27"/>
      <c r="D89" s="27">
        <v>50</v>
      </c>
      <c r="E89" s="27"/>
      <c r="F89" s="27"/>
      <c r="G89" s="27"/>
      <c r="H89" s="27"/>
      <c r="I89" s="27"/>
      <c r="J89" s="27">
        <v>3</v>
      </c>
    </row>
    <row r="90" ht="13.5" spans="1:10">
      <c r="A90" s="26" t="s">
        <v>988</v>
      </c>
      <c r="B90" s="27">
        <v>24</v>
      </c>
      <c r="C90" s="27">
        <v>11</v>
      </c>
      <c r="D90" s="27">
        <v>5</v>
      </c>
      <c r="E90" s="27">
        <v>8</v>
      </c>
      <c r="F90" s="27"/>
      <c r="G90" s="27"/>
      <c r="H90" s="27"/>
      <c r="I90" s="27"/>
      <c r="J90" s="27"/>
    </row>
    <row r="91" ht="13.5" spans="1:10">
      <c r="A91" s="26" t="s">
        <v>932</v>
      </c>
      <c r="B91" s="27">
        <v>363</v>
      </c>
      <c r="C91" s="27">
        <v>50</v>
      </c>
      <c r="D91" s="27">
        <v>113</v>
      </c>
      <c r="E91" s="27">
        <v>200</v>
      </c>
      <c r="F91" s="27"/>
      <c r="G91" s="27"/>
      <c r="H91" s="27"/>
      <c r="I91" s="27"/>
      <c r="J91" s="27"/>
    </row>
    <row r="92" ht="13.5" spans="1:10">
      <c r="A92" s="26" t="s">
        <v>989</v>
      </c>
      <c r="B92" s="27">
        <v>33.6</v>
      </c>
      <c r="C92" s="27">
        <v>23.6</v>
      </c>
      <c r="D92" s="27">
        <v>10</v>
      </c>
      <c r="E92" s="27"/>
      <c r="F92" s="27"/>
      <c r="G92" s="27"/>
      <c r="H92" s="27"/>
      <c r="I92" s="27"/>
      <c r="J92" s="27"/>
    </row>
    <row r="93" ht="13.5" spans="1:10">
      <c r="A93" s="26" t="s">
        <v>990</v>
      </c>
      <c r="B93" s="27">
        <v>19.425</v>
      </c>
      <c r="C93" s="27">
        <v>1.85</v>
      </c>
      <c r="D93" s="27">
        <v>5.675</v>
      </c>
      <c r="E93" s="27">
        <v>8.75</v>
      </c>
      <c r="F93" s="27">
        <v>1.25</v>
      </c>
      <c r="G93" s="27">
        <v>0.925</v>
      </c>
      <c r="H93" s="27">
        <v>0.65</v>
      </c>
      <c r="I93" s="27">
        <v>0.325</v>
      </c>
      <c r="J93" s="27"/>
    </row>
    <row r="94" ht="13.5" spans="1:10">
      <c r="A94" s="26" t="s">
        <v>991</v>
      </c>
      <c r="B94" s="27">
        <v>12</v>
      </c>
      <c r="C94" s="27">
        <v>6</v>
      </c>
      <c r="D94" s="27">
        <v>3</v>
      </c>
      <c r="E94" s="27">
        <v>3</v>
      </c>
      <c r="F94" s="27"/>
      <c r="G94" s="27"/>
      <c r="H94" s="27"/>
      <c r="I94" s="27"/>
      <c r="J94" s="27"/>
    </row>
    <row r="95" ht="13.5" spans="1:10">
      <c r="A95" s="26" t="s">
        <v>992</v>
      </c>
      <c r="B95" s="27">
        <v>155</v>
      </c>
      <c r="C95" s="27"/>
      <c r="D95" s="27"/>
      <c r="E95" s="27"/>
      <c r="F95" s="27"/>
      <c r="G95" s="27"/>
      <c r="H95" s="27"/>
      <c r="I95" s="27"/>
      <c r="J95" s="27">
        <v>155</v>
      </c>
    </row>
    <row r="96" ht="13.5" spans="1:10">
      <c r="A96" s="26" t="s">
        <v>993</v>
      </c>
      <c r="B96" s="27">
        <v>111.1063</v>
      </c>
      <c r="C96" s="27"/>
      <c r="D96" s="27"/>
      <c r="E96" s="27"/>
      <c r="F96" s="27"/>
      <c r="G96" s="27"/>
      <c r="H96" s="27"/>
      <c r="I96" s="27"/>
      <c r="J96" s="27">
        <v>111.1063</v>
      </c>
    </row>
    <row r="97" ht="13.5" spans="1:10">
      <c r="A97" s="26" t="s">
        <v>994</v>
      </c>
      <c r="B97" s="27">
        <v>150.1</v>
      </c>
      <c r="C97" s="27">
        <v>75.6</v>
      </c>
      <c r="D97" s="27">
        <v>46.9</v>
      </c>
      <c r="E97" s="27">
        <v>21.2</v>
      </c>
      <c r="F97" s="27">
        <v>1</v>
      </c>
      <c r="G97" s="27"/>
      <c r="H97" s="27">
        <v>1.5</v>
      </c>
      <c r="I97" s="27">
        <v>1.7</v>
      </c>
      <c r="J97" s="27">
        <v>2.2</v>
      </c>
    </row>
    <row r="98" ht="13.5" spans="1:10">
      <c r="A98" s="26" t="s">
        <v>995</v>
      </c>
      <c r="B98" s="27">
        <v>59.38</v>
      </c>
      <c r="C98" s="27">
        <v>18.055</v>
      </c>
      <c r="D98" s="27">
        <v>11.89</v>
      </c>
      <c r="E98" s="27">
        <v>11.15</v>
      </c>
      <c r="F98" s="27">
        <v>3.25</v>
      </c>
      <c r="G98" s="27">
        <v>3.29</v>
      </c>
      <c r="H98" s="27">
        <v>3.95</v>
      </c>
      <c r="I98" s="27">
        <v>5.11</v>
      </c>
      <c r="J98" s="27">
        <v>2.685</v>
      </c>
    </row>
    <row r="99" ht="13.5" spans="1:10">
      <c r="A99" s="26" t="s">
        <v>996</v>
      </c>
      <c r="B99" s="27">
        <v>7.758</v>
      </c>
      <c r="C99" s="27">
        <v>2.556</v>
      </c>
      <c r="D99" s="27">
        <v>2.052</v>
      </c>
      <c r="E99" s="27">
        <v>3.15</v>
      </c>
      <c r="F99" s="27"/>
      <c r="G99" s="27"/>
      <c r="H99" s="27"/>
      <c r="I99" s="27"/>
      <c r="J99" s="27"/>
    </row>
    <row r="100" ht="13.5" spans="1:10">
      <c r="A100" s="26" t="s">
        <v>997</v>
      </c>
      <c r="B100" s="27">
        <v>122</v>
      </c>
      <c r="C100" s="27">
        <v>35</v>
      </c>
      <c r="D100" s="27">
        <v>29</v>
      </c>
      <c r="E100" s="27">
        <v>29</v>
      </c>
      <c r="F100" s="27"/>
      <c r="G100" s="27"/>
      <c r="H100" s="27"/>
      <c r="I100" s="27"/>
      <c r="J100" s="27">
        <v>29</v>
      </c>
    </row>
    <row r="101" ht="13.5" spans="1:10">
      <c r="A101" s="26" t="s">
        <v>998</v>
      </c>
      <c r="B101" s="27">
        <v>15</v>
      </c>
      <c r="C101" s="27">
        <v>15</v>
      </c>
      <c r="D101" s="27"/>
      <c r="E101" s="27"/>
      <c r="F101" s="27"/>
      <c r="G101" s="27"/>
      <c r="H101" s="27"/>
      <c r="I101" s="27"/>
      <c r="J101" s="27"/>
    </row>
    <row r="102" ht="13.5" spans="1:10">
      <c r="A102" s="26" t="s">
        <v>999</v>
      </c>
      <c r="B102" s="27">
        <v>26</v>
      </c>
      <c r="C102" s="27"/>
      <c r="D102" s="27">
        <v>13</v>
      </c>
      <c r="E102" s="27">
        <v>13</v>
      </c>
      <c r="F102" s="27"/>
      <c r="G102" s="27"/>
      <c r="H102" s="27"/>
      <c r="I102" s="27"/>
      <c r="J102" s="27"/>
    </row>
    <row r="103" ht="13.5" spans="1:10">
      <c r="A103" s="26" t="s">
        <v>1000</v>
      </c>
      <c r="B103" s="27">
        <v>1980</v>
      </c>
      <c r="C103" s="27">
        <v>555</v>
      </c>
      <c r="D103" s="27">
        <v>470</v>
      </c>
      <c r="E103" s="27">
        <v>955</v>
      </c>
      <c r="F103" s="27"/>
      <c r="G103" s="27"/>
      <c r="H103" s="27"/>
      <c r="I103" s="27"/>
      <c r="J103" s="27"/>
    </row>
    <row r="104" ht="13.5" spans="1:10">
      <c r="A104" s="26" t="s">
        <v>1001</v>
      </c>
      <c r="B104" s="27">
        <v>5000</v>
      </c>
      <c r="C104" s="27">
        <v>1503</v>
      </c>
      <c r="D104" s="27">
        <v>1247</v>
      </c>
      <c r="E104" s="27">
        <v>2132</v>
      </c>
      <c r="F104" s="27"/>
      <c r="G104" s="27"/>
      <c r="H104" s="27"/>
      <c r="I104" s="27">
        <v>56</v>
      </c>
      <c r="J104" s="27">
        <v>62</v>
      </c>
    </row>
    <row r="105" ht="13.5" spans="1:10">
      <c r="A105" s="26" t="s">
        <v>1002</v>
      </c>
      <c r="B105" s="27">
        <v>20</v>
      </c>
      <c r="C105" s="27">
        <v>5.1</v>
      </c>
      <c r="D105" s="27">
        <v>4.7</v>
      </c>
      <c r="E105" s="27">
        <v>9.2</v>
      </c>
      <c r="F105" s="27"/>
      <c r="G105" s="27"/>
      <c r="H105" s="27"/>
      <c r="I105" s="27">
        <v>0.5</v>
      </c>
      <c r="J105" s="27">
        <v>0.5</v>
      </c>
    </row>
    <row r="106" ht="13.5" spans="1:10">
      <c r="A106" s="26" t="s">
        <v>1003</v>
      </c>
      <c r="B106" s="27">
        <v>25</v>
      </c>
      <c r="C106" s="27">
        <v>15</v>
      </c>
      <c r="D106" s="27">
        <v>5</v>
      </c>
      <c r="E106" s="27">
        <v>5</v>
      </c>
      <c r="F106" s="27"/>
      <c r="G106" s="27"/>
      <c r="H106" s="27"/>
      <c r="I106" s="27"/>
      <c r="J106" s="27"/>
    </row>
    <row r="107" ht="13.5" spans="1:10">
      <c r="A107" s="26" t="s">
        <v>1004</v>
      </c>
      <c r="B107" s="27">
        <v>13</v>
      </c>
      <c r="C107" s="27">
        <v>8</v>
      </c>
      <c r="D107" s="27">
        <v>5</v>
      </c>
      <c r="E107" s="27"/>
      <c r="F107" s="27"/>
      <c r="G107" s="27"/>
      <c r="H107" s="27"/>
      <c r="I107" s="27"/>
      <c r="J107" s="27"/>
    </row>
    <row r="108" ht="13.5" spans="1:10">
      <c r="A108" s="26" t="s">
        <v>1005</v>
      </c>
      <c r="B108" s="27">
        <v>135.42</v>
      </c>
      <c r="C108" s="27"/>
      <c r="D108" s="27"/>
      <c r="E108" s="27"/>
      <c r="F108" s="27">
        <v>51.24</v>
      </c>
      <c r="G108" s="27">
        <v>40.26</v>
      </c>
      <c r="H108" s="27">
        <v>32.94</v>
      </c>
      <c r="I108" s="27">
        <v>10.98</v>
      </c>
      <c r="J108" s="27"/>
    </row>
    <row r="109" ht="13.5" spans="1:10">
      <c r="A109" s="26" t="s">
        <v>1006</v>
      </c>
      <c r="B109" s="27">
        <v>2069</v>
      </c>
      <c r="C109" s="27">
        <v>724</v>
      </c>
      <c r="D109" s="27">
        <v>505</v>
      </c>
      <c r="E109" s="27">
        <v>672</v>
      </c>
      <c r="F109" s="27">
        <v>15</v>
      </c>
      <c r="G109" s="27">
        <v>9</v>
      </c>
      <c r="H109" s="27">
        <v>21</v>
      </c>
      <c r="I109" s="27">
        <v>30</v>
      </c>
      <c r="J109" s="27">
        <v>93</v>
      </c>
    </row>
    <row r="110" ht="13.5" spans="1:10">
      <c r="A110" s="26" t="s">
        <v>1007</v>
      </c>
      <c r="B110" s="27">
        <v>60</v>
      </c>
      <c r="C110" s="27">
        <v>27</v>
      </c>
      <c r="D110" s="27">
        <v>14</v>
      </c>
      <c r="E110" s="27">
        <v>18</v>
      </c>
      <c r="F110" s="27"/>
      <c r="G110" s="27"/>
      <c r="H110" s="27"/>
      <c r="I110" s="27"/>
      <c r="J110" s="27">
        <v>1</v>
      </c>
    </row>
    <row r="111" ht="13.5" spans="1:10">
      <c r="A111" s="26" t="s">
        <v>1008</v>
      </c>
      <c r="B111" s="27">
        <v>160</v>
      </c>
      <c r="C111" s="27"/>
      <c r="D111" s="27"/>
      <c r="E111" s="27">
        <v>30</v>
      </c>
      <c r="F111" s="27"/>
      <c r="G111" s="27"/>
      <c r="H111" s="27"/>
      <c r="I111" s="27">
        <v>50</v>
      </c>
      <c r="J111" s="27">
        <v>80</v>
      </c>
    </row>
    <row r="112" ht="13.5" spans="1:10">
      <c r="A112" s="26" t="s">
        <v>1009</v>
      </c>
      <c r="B112" s="27">
        <v>6166.8</v>
      </c>
      <c r="C112" s="27">
        <v>1258.7</v>
      </c>
      <c r="D112" s="27">
        <v>425.8</v>
      </c>
      <c r="E112" s="27">
        <v>4482.3</v>
      </c>
      <c r="F112" s="27"/>
      <c r="G112" s="27"/>
      <c r="H112" s="27"/>
      <c r="I112" s="27"/>
      <c r="J112" s="27"/>
    </row>
    <row r="113" ht="13.5" spans="1:10">
      <c r="A113" s="26" t="s">
        <v>1010</v>
      </c>
      <c r="B113" s="27">
        <v>692</v>
      </c>
      <c r="C113" s="27">
        <v>176</v>
      </c>
      <c r="D113" s="27">
        <v>134</v>
      </c>
      <c r="E113" s="27">
        <v>146</v>
      </c>
      <c r="F113" s="27">
        <v>42</v>
      </c>
      <c r="G113" s="27">
        <v>52</v>
      </c>
      <c r="H113" s="27">
        <v>52</v>
      </c>
      <c r="I113" s="27">
        <v>36</v>
      </c>
      <c r="J113" s="27">
        <v>54</v>
      </c>
    </row>
    <row r="114" ht="13.5" spans="1:10">
      <c r="A114" s="26" t="s">
        <v>1011</v>
      </c>
      <c r="B114" s="27">
        <v>560</v>
      </c>
      <c r="C114" s="27">
        <v>177</v>
      </c>
      <c r="D114" s="27">
        <v>100</v>
      </c>
      <c r="E114" s="27">
        <v>109</v>
      </c>
      <c r="F114" s="27">
        <v>31</v>
      </c>
      <c r="G114" s="27">
        <v>38</v>
      </c>
      <c r="H114" s="27">
        <v>39</v>
      </c>
      <c r="I114" s="27">
        <v>26</v>
      </c>
      <c r="J114" s="27">
        <v>40</v>
      </c>
    </row>
    <row r="115" ht="13.5" spans="1:10">
      <c r="A115" s="26" t="s">
        <v>938</v>
      </c>
      <c r="B115" s="27">
        <v>7</v>
      </c>
      <c r="C115" s="27">
        <v>3</v>
      </c>
      <c r="D115" s="27">
        <v>1</v>
      </c>
      <c r="E115" s="27">
        <v>3</v>
      </c>
      <c r="F115" s="27"/>
      <c r="G115" s="27"/>
      <c r="H115" s="27"/>
      <c r="I115" s="27"/>
      <c r="J115" s="27"/>
    </row>
    <row r="116" ht="13.5" spans="1:10">
      <c r="A116" s="26" t="s">
        <v>1012</v>
      </c>
      <c r="B116" s="27">
        <v>2829</v>
      </c>
      <c r="C116" s="27">
        <v>1199</v>
      </c>
      <c r="D116" s="27">
        <v>779</v>
      </c>
      <c r="E116" s="27">
        <v>851</v>
      </c>
      <c r="F116" s="27"/>
      <c r="G116" s="27"/>
      <c r="H116" s="27"/>
      <c r="I116" s="27"/>
      <c r="J116" s="27"/>
    </row>
    <row r="117" ht="13.5" spans="1:10">
      <c r="A117" s="26" t="s">
        <v>1013</v>
      </c>
      <c r="B117" s="27">
        <v>199.7991</v>
      </c>
      <c r="C117" s="27">
        <v>71.15665</v>
      </c>
      <c r="D117" s="27">
        <v>48.7233</v>
      </c>
      <c r="E117" s="27">
        <v>33.4088</v>
      </c>
      <c r="F117" s="27">
        <v>7.9595</v>
      </c>
      <c r="G117" s="27">
        <v>5.83955</v>
      </c>
      <c r="H117" s="27">
        <v>7.03505</v>
      </c>
      <c r="I117" s="27">
        <v>7.57595</v>
      </c>
      <c r="J117" s="27">
        <v>18.1003</v>
      </c>
    </row>
    <row r="118" ht="13.5" spans="1:10">
      <c r="A118" s="26" t="s">
        <v>1014</v>
      </c>
      <c r="B118" s="27">
        <v>118.38</v>
      </c>
      <c r="C118" s="27">
        <v>62.53</v>
      </c>
      <c r="D118" s="27">
        <v>27.07</v>
      </c>
      <c r="E118" s="27">
        <v>15.42</v>
      </c>
      <c r="F118" s="27"/>
      <c r="G118" s="27"/>
      <c r="H118" s="27"/>
      <c r="I118" s="27"/>
      <c r="J118" s="27">
        <v>13.36</v>
      </c>
    </row>
    <row r="119" ht="13.5" spans="1:10">
      <c r="A119" s="26" t="s">
        <v>1015</v>
      </c>
      <c r="B119" s="27">
        <v>198.96</v>
      </c>
      <c r="C119" s="27">
        <v>87.6</v>
      </c>
      <c r="D119" s="27">
        <v>50.88</v>
      </c>
      <c r="E119" s="27">
        <v>46.56</v>
      </c>
      <c r="F119" s="27"/>
      <c r="G119" s="27"/>
      <c r="H119" s="27"/>
      <c r="I119" s="27"/>
      <c r="J119" s="27">
        <v>13.92</v>
      </c>
    </row>
    <row r="120" ht="13.5" spans="1:10">
      <c r="A120" s="26" t="s">
        <v>1016</v>
      </c>
      <c r="B120" s="27">
        <v>1215.84</v>
      </c>
      <c r="C120" s="27">
        <v>631.68</v>
      </c>
      <c r="D120" s="27">
        <v>268.8</v>
      </c>
      <c r="E120" s="27">
        <v>315.36</v>
      </c>
      <c r="F120" s="27"/>
      <c r="G120" s="27"/>
      <c r="H120" s="27"/>
      <c r="I120" s="27"/>
      <c r="J120" s="27"/>
    </row>
    <row r="121" ht="13.5" spans="1:10">
      <c r="A121" s="26" t="s">
        <v>1017</v>
      </c>
      <c r="B121" s="27">
        <v>390</v>
      </c>
      <c r="C121" s="27">
        <v>180</v>
      </c>
      <c r="D121" s="27">
        <v>70</v>
      </c>
      <c r="E121" s="27">
        <v>130</v>
      </c>
      <c r="F121" s="27"/>
      <c r="G121" s="27"/>
      <c r="H121" s="27"/>
      <c r="I121" s="27"/>
      <c r="J121" s="27">
        <v>10</v>
      </c>
    </row>
    <row r="122" ht="13.5" spans="1:10">
      <c r="A122" s="26" t="s">
        <v>1018</v>
      </c>
      <c r="B122" s="27">
        <v>283</v>
      </c>
      <c r="C122" s="27">
        <v>107</v>
      </c>
      <c r="D122" s="27">
        <v>50</v>
      </c>
      <c r="E122" s="27">
        <v>92</v>
      </c>
      <c r="F122" s="27">
        <v>5</v>
      </c>
      <c r="G122" s="27">
        <v>5</v>
      </c>
      <c r="H122" s="27">
        <v>5</v>
      </c>
      <c r="I122" s="27">
        <v>12</v>
      </c>
      <c r="J122" s="27">
        <v>7</v>
      </c>
    </row>
    <row r="123" ht="13.5" spans="1:10">
      <c r="A123" s="26" t="s">
        <v>1019</v>
      </c>
      <c r="B123" s="27">
        <v>500</v>
      </c>
      <c r="C123" s="27"/>
      <c r="D123" s="27"/>
      <c r="E123" s="27"/>
      <c r="F123" s="27"/>
      <c r="G123" s="27"/>
      <c r="H123" s="27">
        <v>500</v>
      </c>
      <c r="I123" s="27"/>
      <c r="J123" s="27"/>
    </row>
    <row r="124" ht="13.5" spans="1:10">
      <c r="A124" s="26" t="s">
        <v>1020</v>
      </c>
      <c r="B124" s="27">
        <v>440</v>
      </c>
      <c r="C124" s="27"/>
      <c r="D124" s="27"/>
      <c r="E124" s="27">
        <v>440</v>
      </c>
      <c r="F124" s="27"/>
      <c r="G124" s="27"/>
      <c r="H124" s="27"/>
      <c r="I124" s="27"/>
      <c r="J124" s="27"/>
    </row>
    <row r="125" ht="13.5" spans="1:10">
      <c r="A125" s="26" t="s">
        <v>1021</v>
      </c>
      <c r="B125" s="27">
        <v>85</v>
      </c>
      <c r="C125" s="27">
        <v>20</v>
      </c>
      <c r="D125" s="27">
        <v>10</v>
      </c>
      <c r="E125" s="27">
        <v>20</v>
      </c>
      <c r="F125" s="27">
        <v>5</v>
      </c>
      <c r="G125" s="27">
        <v>5</v>
      </c>
      <c r="H125" s="27">
        <v>5</v>
      </c>
      <c r="I125" s="27">
        <v>10</v>
      </c>
      <c r="J125" s="27">
        <v>10</v>
      </c>
    </row>
    <row r="126" ht="13.5" spans="1:10">
      <c r="A126" s="26" t="s">
        <v>1022</v>
      </c>
      <c r="B126" s="27">
        <v>50</v>
      </c>
      <c r="C126" s="27">
        <v>15</v>
      </c>
      <c r="D126" s="27">
        <v>20</v>
      </c>
      <c r="E126" s="27">
        <v>15</v>
      </c>
      <c r="F126" s="27"/>
      <c r="G126" s="27"/>
      <c r="H126" s="27"/>
      <c r="I126" s="27"/>
      <c r="J126" s="27"/>
    </row>
    <row r="127" ht="13.5" spans="1:10">
      <c r="A127" s="26" t="s">
        <v>1023</v>
      </c>
      <c r="B127" s="27">
        <v>60</v>
      </c>
      <c r="C127" s="27">
        <v>22</v>
      </c>
      <c r="D127" s="27">
        <v>18</v>
      </c>
      <c r="E127" s="27">
        <v>20</v>
      </c>
      <c r="F127" s="27"/>
      <c r="G127" s="27"/>
      <c r="H127" s="27"/>
      <c r="I127" s="27"/>
      <c r="J127" s="27"/>
    </row>
    <row r="128" ht="13.5" spans="1:10">
      <c r="A128" s="26" t="s">
        <v>1024</v>
      </c>
      <c r="B128" s="27">
        <v>84.8</v>
      </c>
      <c r="C128" s="27">
        <v>26.33</v>
      </c>
      <c r="D128" s="27">
        <v>14.3</v>
      </c>
      <c r="E128" s="27">
        <v>7.92</v>
      </c>
      <c r="F128" s="27">
        <v>8.91</v>
      </c>
      <c r="G128" s="27">
        <v>9.93</v>
      </c>
      <c r="H128" s="27">
        <v>7.61</v>
      </c>
      <c r="I128" s="27">
        <v>4.15</v>
      </c>
      <c r="J128" s="27">
        <v>5.65</v>
      </c>
    </row>
    <row r="129" ht="13.5" spans="1:10">
      <c r="A129" s="26" t="s">
        <v>1025</v>
      </c>
      <c r="B129" s="27">
        <v>4</v>
      </c>
      <c r="C129" s="27">
        <v>4</v>
      </c>
      <c r="D129" s="27"/>
      <c r="E129" s="27"/>
      <c r="F129" s="27"/>
      <c r="G129" s="27"/>
      <c r="H129" s="27"/>
      <c r="I129" s="27"/>
      <c r="J129" s="27"/>
    </row>
    <row r="130" ht="13.5" spans="1:10">
      <c r="A130" s="26" t="s">
        <v>1026</v>
      </c>
      <c r="B130" s="27">
        <v>700</v>
      </c>
      <c r="C130" s="27">
        <v>500</v>
      </c>
      <c r="D130" s="27"/>
      <c r="E130" s="27">
        <v>200</v>
      </c>
      <c r="F130" s="27"/>
      <c r="G130" s="27"/>
      <c r="H130" s="27"/>
      <c r="I130" s="27"/>
      <c r="J130" s="27"/>
    </row>
    <row r="131" ht="13.5" spans="1:10">
      <c r="A131" s="26" t="s">
        <v>1027</v>
      </c>
      <c r="B131" s="27">
        <v>400</v>
      </c>
      <c r="C131" s="27">
        <v>160</v>
      </c>
      <c r="D131" s="27">
        <v>120</v>
      </c>
      <c r="E131" s="27">
        <v>120</v>
      </c>
      <c r="F131" s="27"/>
      <c r="G131" s="27"/>
      <c r="H131" s="27"/>
      <c r="I131" s="27"/>
      <c r="J131" s="27"/>
    </row>
    <row r="132" ht="13.5" spans="1:10">
      <c r="A132" s="26" t="s">
        <v>1028</v>
      </c>
      <c r="B132" s="27">
        <v>40</v>
      </c>
      <c r="C132" s="27">
        <v>10</v>
      </c>
      <c r="D132" s="27">
        <v>8</v>
      </c>
      <c r="E132" s="27">
        <v>14</v>
      </c>
      <c r="F132" s="27"/>
      <c r="G132" s="27"/>
      <c r="H132" s="27"/>
      <c r="I132" s="27"/>
      <c r="J132" s="27">
        <v>8</v>
      </c>
    </row>
    <row r="133" ht="13.5" spans="1:10">
      <c r="A133" s="26" t="s">
        <v>1029</v>
      </c>
      <c r="B133" s="27">
        <v>40</v>
      </c>
      <c r="C133" s="27"/>
      <c r="D133" s="27"/>
      <c r="E133" s="27">
        <v>40</v>
      </c>
      <c r="F133" s="27"/>
      <c r="G133" s="27"/>
      <c r="H133" s="27"/>
      <c r="I133" s="27"/>
      <c r="J133" s="27"/>
    </row>
    <row r="134" ht="13.5" spans="1:10">
      <c r="A134" s="26" t="s">
        <v>1030</v>
      </c>
      <c r="B134" s="27">
        <v>100</v>
      </c>
      <c r="C134" s="27"/>
      <c r="D134" s="27">
        <v>100</v>
      </c>
      <c r="E134" s="27"/>
      <c r="F134" s="27"/>
      <c r="G134" s="27"/>
      <c r="H134" s="27"/>
      <c r="I134" s="27"/>
      <c r="J134" s="27"/>
    </row>
    <row r="135" ht="13.5" spans="1:10">
      <c r="A135" s="26" t="s">
        <v>1031</v>
      </c>
      <c r="B135" s="27">
        <v>30</v>
      </c>
      <c r="C135" s="27"/>
      <c r="D135" s="27"/>
      <c r="E135" s="27"/>
      <c r="F135" s="27"/>
      <c r="G135" s="27"/>
      <c r="H135" s="27"/>
      <c r="I135" s="27"/>
      <c r="J135" s="27">
        <v>30</v>
      </c>
    </row>
    <row r="136" s="1" customFormat="1" spans="1:10">
      <c r="A136" s="26" t="s">
        <v>1032</v>
      </c>
      <c r="B136" s="27">
        <v>9.72</v>
      </c>
      <c r="C136" s="27">
        <v>7.64</v>
      </c>
      <c r="D136" s="27">
        <v>1.6</v>
      </c>
      <c r="E136" s="27">
        <v>0.48</v>
      </c>
      <c r="F136" s="27"/>
      <c r="G136" s="27"/>
      <c r="H136" s="27"/>
      <c r="I136" s="27"/>
      <c r="J136" s="27"/>
    </row>
    <row r="137" s="1" customFormat="1" spans="1:10">
      <c r="A137" s="26" t="s">
        <v>1033</v>
      </c>
      <c r="B137" s="27">
        <v>23</v>
      </c>
      <c r="C137" s="27">
        <v>11</v>
      </c>
      <c r="D137" s="27">
        <v>6</v>
      </c>
      <c r="E137" s="27">
        <v>6</v>
      </c>
      <c r="F137" s="27"/>
      <c r="G137" s="27"/>
      <c r="H137" s="27"/>
      <c r="I137" s="27"/>
      <c r="J137" s="27"/>
    </row>
    <row r="138" s="1" customFormat="1" spans="1:10">
      <c r="A138" s="26" t="s">
        <v>1034</v>
      </c>
      <c r="B138" s="27">
        <v>30</v>
      </c>
      <c r="C138" s="27"/>
      <c r="D138" s="27">
        <v>15</v>
      </c>
      <c r="E138" s="27">
        <v>10</v>
      </c>
      <c r="F138" s="27"/>
      <c r="G138" s="27"/>
      <c r="H138" s="27"/>
      <c r="I138" s="27">
        <v>5</v>
      </c>
      <c r="J138" s="27"/>
    </row>
    <row r="139" s="1" customFormat="1" spans="1:10">
      <c r="A139" s="26" t="s">
        <v>1035</v>
      </c>
      <c r="B139" s="27">
        <v>5009</v>
      </c>
      <c r="C139" s="27">
        <v>10</v>
      </c>
      <c r="D139" s="27">
        <v>10</v>
      </c>
      <c r="E139" s="27">
        <v>4989</v>
      </c>
      <c r="F139" s="27"/>
      <c r="G139" s="27"/>
      <c r="H139" s="27"/>
      <c r="I139" s="27"/>
      <c r="J139" s="27"/>
    </row>
    <row r="140" s="1" customFormat="1" spans="1:10">
      <c r="A140" s="26" t="s">
        <v>1036</v>
      </c>
      <c r="B140" s="27">
        <v>22.48</v>
      </c>
      <c r="C140" s="27">
        <v>11.84</v>
      </c>
      <c r="D140" s="27">
        <v>5.68</v>
      </c>
      <c r="E140" s="27">
        <v>4.96</v>
      </c>
      <c r="F140" s="27"/>
      <c r="G140" s="27"/>
      <c r="H140" s="27"/>
      <c r="I140" s="27"/>
      <c r="J140" s="27"/>
    </row>
    <row r="141" s="1" customFormat="1" spans="1:10">
      <c r="A141" s="26" t="s">
        <v>1037</v>
      </c>
      <c r="B141" s="27">
        <v>15</v>
      </c>
      <c r="C141" s="27">
        <v>5</v>
      </c>
      <c r="D141" s="27">
        <v>5</v>
      </c>
      <c r="E141" s="27">
        <v>5</v>
      </c>
      <c r="F141" s="27"/>
      <c r="G141" s="27"/>
      <c r="H141" s="27"/>
      <c r="I141" s="27"/>
      <c r="J141" s="27"/>
    </row>
    <row r="142" s="1" customFormat="1" spans="1:10">
      <c r="A142" s="26" t="s">
        <v>1038</v>
      </c>
      <c r="B142" s="27">
        <v>100</v>
      </c>
      <c r="C142" s="27"/>
      <c r="D142" s="27">
        <v>100</v>
      </c>
      <c r="E142" s="27"/>
      <c r="F142" s="27"/>
      <c r="G142" s="27"/>
      <c r="H142" s="27"/>
      <c r="I142" s="27"/>
      <c r="J142" s="27"/>
    </row>
    <row r="143" s="1" customFormat="1" spans="1:10">
      <c r="A143" s="26" t="s">
        <v>1039</v>
      </c>
      <c r="B143" s="27">
        <v>91</v>
      </c>
      <c r="C143" s="27">
        <v>49</v>
      </c>
      <c r="D143" s="27">
        <v>16</v>
      </c>
      <c r="E143" s="27">
        <v>24</v>
      </c>
      <c r="F143" s="27"/>
      <c r="G143" s="27"/>
      <c r="H143" s="27"/>
      <c r="I143" s="27"/>
      <c r="J143" s="27">
        <v>2</v>
      </c>
    </row>
    <row r="144" s="1" customFormat="1" spans="1:10">
      <c r="A144" s="26" t="s">
        <v>1040</v>
      </c>
      <c r="B144" s="27">
        <v>2376.96</v>
      </c>
      <c r="C144" s="27">
        <v>2376.96</v>
      </c>
      <c r="D144" s="27"/>
      <c r="E144" s="27"/>
      <c r="F144" s="27"/>
      <c r="G144" s="27"/>
      <c r="H144" s="27"/>
      <c r="I144" s="27"/>
      <c r="J144" s="27"/>
    </row>
    <row r="145" s="1" customFormat="1" spans="1:10">
      <c r="A145" s="26" t="s">
        <v>1041</v>
      </c>
      <c r="B145" s="27">
        <v>220</v>
      </c>
      <c r="C145" s="27"/>
      <c r="D145" s="27"/>
      <c r="E145" s="27"/>
      <c r="F145" s="27"/>
      <c r="G145" s="27">
        <v>209.25</v>
      </c>
      <c r="H145" s="27">
        <v>10.75</v>
      </c>
      <c r="I145" s="27"/>
      <c r="J145" s="27"/>
    </row>
    <row r="146" s="1" customFormat="1" spans="1:10">
      <c r="A146" s="26" t="s">
        <v>1042</v>
      </c>
      <c r="B146" s="27">
        <v>24.374016</v>
      </c>
      <c r="C146" s="27"/>
      <c r="D146" s="27"/>
      <c r="E146" s="27"/>
      <c r="F146" s="27"/>
      <c r="G146" s="27"/>
      <c r="H146" s="27"/>
      <c r="I146" s="27">
        <v>24.374016</v>
      </c>
      <c r="J146" s="27"/>
    </row>
    <row r="147" s="1" customFormat="1" spans="1:10">
      <c r="A147" s="26" t="s">
        <v>1043</v>
      </c>
      <c r="B147" s="27">
        <v>285.3</v>
      </c>
      <c r="C147" s="27"/>
      <c r="D147" s="27"/>
      <c r="E147" s="27"/>
      <c r="F147" s="27">
        <v>207</v>
      </c>
      <c r="G147" s="27">
        <v>78.3</v>
      </c>
      <c r="H147" s="27"/>
      <c r="I147" s="27"/>
      <c r="J147" s="27"/>
    </row>
    <row r="148" s="1" customFormat="1" spans="1:10">
      <c r="A148" s="26" t="s">
        <v>1044</v>
      </c>
      <c r="B148" s="27">
        <v>271.0894</v>
      </c>
      <c r="C148" s="27">
        <v>122.2701</v>
      </c>
      <c r="D148" s="27">
        <v>67.5818</v>
      </c>
      <c r="E148" s="27">
        <v>52.16</v>
      </c>
      <c r="F148" s="27"/>
      <c r="G148" s="27"/>
      <c r="H148" s="27"/>
      <c r="I148" s="27"/>
      <c r="J148" s="27">
        <v>29.0775</v>
      </c>
    </row>
    <row r="149" s="1" customFormat="1" spans="1:10">
      <c r="A149" s="26" t="s">
        <v>1045</v>
      </c>
      <c r="B149" s="27">
        <v>987.52</v>
      </c>
      <c r="C149" s="27">
        <v>399.81</v>
      </c>
      <c r="D149" s="27">
        <v>238.03</v>
      </c>
      <c r="E149" s="27">
        <v>214.41</v>
      </c>
      <c r="F149" s="27">
        <v>8.2</v>
      </c>
      <c r="G149" s="27">
        <v>4.84</v>
      </c>
      <c r="H149" s="27">
        <v>14.91</v>
      </c>
      <c r="I149" s="27">
        <v>22.71</v>
      </c>
      <c r="J149" s="27">
        <v>84.61</v>
      </c>
    </row>
    <row r="150" s="1" customFormat="1" spans="1:10">
      <c r="A150" s="26" t="s">
        <v>1046</v>
      </c>
      <c r="B150" s="27">
        <v>45</v>
      </c>
      <c r="C150" s="27">
        <v>5</v>
      </c>
      <c r="D150" s="27">
        <v>5</v>
      </c>
      <c r="E150" s="27">
        <v>25</v>
      </c>
      <c r="F150" s="27"/>
      <c r="G150" s="27"/>
      <c r="H150" s="27"/>
      <c r="I150" s="27">
        <v>5</v>
      </c>
      <c r="J150" s="27">
        <v>5</v>
      </c>
    </row>
    <row r="151" s="1" customFormat="1" spans="1:10">
      <c r="A151" s="26" t="s">
        <v>1047</v>
      </c>
      <c r="B151" s="27">
        <v>1000</v>
      </c>
      <c r="C151" s="27"/>
      <c r="D151" s="27"/>
      <c r="E151" s="27">
        <v>1000</v>
      </c>
      <c r="F151" s="27"/>
      <c r="G151" s="27"/>
      <c r="H151" s="27"/>
      <c r="I151" s="27"/>
      <c r="J151" s="27"/>
    </row>
    <row r="152" s="1" customFormat="1" spans="1:10">
      <c r="A152" s="26" t="s">
        <v>1048</v>
      </c>
      <c r="B152" s="27">
        <v>90635.394466</v>
      </c>
      <c r="C152" s="27">
        <v>25816.73635</v>
      </c>
      <c r="D152" s="27">
        <v>18429.2052</v>
      </c>
      <c r="E152" s="27">
        <v>31875.25495</v>
      </c>
      <c r="F152" s="27">
        <v>764.4971</v>
      </c>
      <c r="G152" s="27">
        <v>790.85695</v>
      </c>
      <c r="H152" s="27">
        <v>1723.94715</v>
      </c>
      <c r="I152" s="27">
        <v>717.533566</v>
      </c>
      <c r="J152" s="27">
        <v>10517.3632</v>
      </c>
    </row>
  </sheetData>
  <mergeCells count="2">
    <mergeCell ref="A2:J2"/>
    <mergeCell ref="I3:J3"/>
  </mergeCells>
  <printOptions horizontalCentered="1"/>
  <pageMargins left="0.75" right="0.75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E10" sqref="E10"/>
    </sheetView>
  </sheetViews>
  <sheetFormatPr defaultColWidth="9" defaultRowHeight="14.25" outlineLevelCol="3"/>
  <cols>
    <col min="1" max="1" width="18.375" style="1" customWidth="1"/>
    <col min="2" max="3" width="18.625" style="1" customWidth="1"/>
    <col min="4" max="4" width="30.625" style="1" customWidth="1"/>
    <col min="5" max="16384" width="9" style="1"/>
  </cols>
  <sheetData>
    <row r="1" ht="20" customHeight="1" spans="1:3">
      <c r="A1" s="2" t="s">
        <v>1049</v>
      </c>
      <c r="B1" s="3"/>
      <c r="C1" s="3"/>
    </row>
    <row r="2" ht="40" customHeight="1" spans="1:4">
      <c r="A2" s="4" t="s">
        <v>1050</v>
      </c>
      <c r="B2" s="4"/>
      <c r="C2" s="4"/>
      <c r="D2" s="4"/>
    </row>
    <row r="3" ht="20" customHeight="1" spans="1:4">
      <c r="A3" s="5"/>
      <c r="B3" s="5"/>
      <c r="C3" s="6"/>
      <c r="D3" s="6" t="s">
        <v>2</v>
      </c>
    </row>
    <row r="4" ht="40" customHeight="1" spans="1:4">
      <c r="A4" s="7" t="s">
        <v>1051</v>
      </c>
      <c r="B4" s="8" t="s">
        <v>1052</v>
      </c>
      <c r="C4" s="8" t="s">
        <v>1053</v>
      </c>
      <c r="D4" s="8" t="s">
        <v>1054</v>
      </c>
    </row>
    <row r="5" ht="30" customHeight="1" spans="1:4">
      <c r="A5" s="9" t="s">
        <v>1055</v>
      </c>
      <c r="B5" s="10">
        <v>765100</v>
      </c>
      <c r="C5" s="10">
        <v>730176</v>
      </c>
      <c r="D5" s="11"/>
    </row>
    <row r="6" ht="54" spans="1:4">
      <c r="A6" s="12" t="s">
        <v>1056</v>
      </c>
      <c r="B6" s="10">
        <v>697345</v>
      </c>
      <c r="C6" s="10">
        <v>669049</v>
      </c>
      <c r="D6" s="13" t="s">
        <v>1057</v>
      </c>
    </row>
    <row r="7" ht="30" customHeight="1" spans="1:4">
      <c r="A7" s="14" t="s">
        <v>886</v>
      </c>
      <c r="B7" s="15">
        <v>26047</v>
      </c>
      <c r="C7" s="15">
        <v>16440</v>
      </c>
      <c r="D7" s="16"/>
    </row>
    <row r="8" ht="30" customHeight="1" spans="1:4">
      <c r="A8" s="14" t="s">
        <v>887</v>
      </c>
      <c r="B8" s="15">
        <v>23686</v>
      </c>
      <c r="C8" s="15">
        <v>37698</v>
      </c>
      <c r="D8" s="17" t="s">
        <v>1058</v>
      </c>
    </row>
    <row r="9" ht="30" customHeight="1" spans="1:4">
      <c r="A9" s="14" t="s">
        <v>888</v>
      </c>
      <c r="B9" s="15">
        <v>18022</v>
      </c>
      <c r="C9" s="15">
        <v>6989</v>
      </c>
      <c r="D9" s="16"/>
    </row>
    <row r="10" ht="13.5" spans="1:4">
      <c r="A10" s="18"/>
      <c r="B10" s="18"/>
      <c r="C10" s="18"/>
      <c r="D10" s="18"/>
    </row>
    <row r="11" spans="1:4">
      <c r="A11" s="19" t="s">
        <v>1059</v>
      </c>
      <c r="B11" s="19"/>
      <c r="C11" s="19"/>
      <c r="D11" s="19"/>
    </row>
    <row r="12" ht="13.5" spans="1:4">
      <c r="A12" s="19"/>
      <c r="B12" s="19"/>
      <c r="C12" s="19"/>
      <c r="D12" s="19"/>
    </row>
  </sheetData>
  <mergeCells count="2">
    <mergeCell ref="A2:D2"/>
    <mergeCell ref="A11:D1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表1-全市收入</vt:lpstr>
      <vt:lpstr>表2-全市支出</vt:lpstr>
      <vt:lpstr>表3-市直收入</vt:lpstr>
      <vt:lpstr>表4-市直支出</vt:lpstr>
      <vt:lpstr>表5-市直支出（项级）</vt:lpstr>
      <vt:lpstr>表6-市直基本支出</vt:lpstr>
      <vt:lpstr>表7-转移支付</vt:lpstr>
      <vt:lpstr>表8-专项转移支付</vt:lpstr>
      <vt:lpstr>表9-一般债务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murasaki</cp:lastModifiedBy>
  <dcterms:created xsi:type="dcterms:W3CDTF">2020-01-21T02:37:00Z</dcterms:created>
  <dcterms:modified xsi:type="dcterms:W3CDTF">2021-05-26T02:29:40Z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0245E872EA2A4C03B53AA9034F81B831</vt:lpwstr>
  </property>
</Properties>
</file>